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Town of Sullivan Clerk\Budget\2017 Budget\"/>
    </mc:Choice>
  </mc:AlternateContent>
  <bookViews>
    <workbookView xWindow="0" yWindow="0" windowWidth="20490" windowHeight="7455" activeTab="5"/>
  </bookViews>
  <sheets>
    <sheet name="Revenues" sheetId="1" r:id="rId1"/>
    <sheet name="Expenditures" sheetId="2" r:id="rId2"/>
    <sheet name="Budget Summary" sheetId="4" r:id="rId3"/>
    <sheet name="Projects &amp; Equipment" sheetId="3" r:id="rId4"/>
    <sheet name="Public Version Revenues" sheetId="5" r:id="rId5"/>
    <sheet name="Public Version Expenditures" sheetId="6" r:id="rId6"/>
  </sheets>
  <calcPr calcId="162913" calcMode="autoNoTable"/>
</workbook>
</file>

<file path=xl/calcChain.xml><?xml version="1.0" encoding="utf-8"?>
<calcChain xmlns="http://schemas.openxmlformats.org/spreadsheetml/2006/main">
  <c r="D25" i="6" l="1"/>
  <c r="B2" i="4" l="1"/>
  <c r="H22" i="2" l="1"/>
  <c r="F18" i="3"/>
  <c r="B5" i="4" l="1"/>
  <c r="H56" i="2" l="1"/>
  <c r="H57" i="2" s="1"/>
  <c r="H55" i="2"/>
  <c r="E3" i="6" l="1"/>
  <c r="D3" i="6"/>
  <c r="C3" i="6"/>
  <c r="E4" i="5"/>
  <c r="D4" i="5"/>
  <c r="E11" i="3" l="1"/>
  <c r="E56" i="2" l="1"/>
  <c r="E55" i="2"/>
  <c r="F7" i="2"/>
  <c r="F10" i="1" l="1"/>
  <c r="F9" i="1" l="1"/>
  <c r="B6" i="4" l="1"/>
  <c r="E20" i="3"/>
  <c r="E18" i="3"/>
  <c r="E33" i="3" s="1"/>
  <c r="E17" i="3"/>
  <c r="H12" i="2"/>
  <c r="H10" i="2"/>
  <c r="H35" i="2" l="1"/>
  <c r="F23" i="2" l="1"/>
  <c r="E28" i="1"/>
  <c r="E67" i="2"/>
  <c r="E63" i="2"/>
  <c r="E61" i="2"/>
  <c r="E60" i="2"/>
  <c r="F56" i="2"/>
  <c r="F55" i="2"/>
  <c r="E45" i="2"/>
  <c r="E44" i="2"/>
  <c r="E40" i="2"/>
  <c r="E39" i="2"/>
  <c r="E36" i="2"/>
  <c r="E35" i="2"/>
  <c r="E34" i="2"/>
  <c r="E33" i="2"/>
  <c r="E16" i="2"/>
  <c r="E15" i="2"/>
  <c r="E14" i="2"/>
  <c r="E13" i="2"/>
  <c r="E11" i="2"/>
  <c r="E8" i="2"/>
  <c r="E42" i="1"/>
  <c r="E41" i="1"/>
  <c r="E40" i="1"/>
  <c r="E17" i="1"/>
  <c r="E16" i="1"/>
  <c r="E9" i="1"/>
  <c r="F8" i="1"/>
  <c r="F7" i="1"/>
  <c r="E6" i="1"/>
  <c r="F6" i="1"/>
  <c r="D87" i="2" l="1"/>
  <c r="D82" i="2"/>
  <c r="D75" i="2"/>
  <c r="D68" i="2"/>
  <c r="D57" i="2"/>
  <c r="D52" i="2"/>
  <c r="D47" i="2"/>
  <c r="D30" i="2"/>
  <c r="D25" i="2"/>
  <c r="D19" i="2"/>
  <c r="D44" i="1"/>
  <c r="D36" i="1"/>
  <c r="D29" i="1"/>
  <c r="D20" i="1"/>
  <c r="D11" i="1"/>
  <c r="C20" i="1"/>
  <c r="C11" i="1"/>
  <c r="C44" i="1"/>
  <c r="C36" i="1"/>
  <c r="C29" i="1"/>
  <c r="C87" i="2"/>
  <c r="C82" i="2"/>
  <c r="C75" i="2"/>
  <c r="C68" i="2"/>
  <c r="C57" i="2"/>
  <c r="C52" i="2"/>
  <c r="C47" i="2"/>
  <c r="C30" i="2"/>
  <c r="C25" i="2"/>
  <c r="C19" i="2"/>
  <c r="D89" i="2" l="1"/>
  <c r="C89" i="2"/>
  <c r="D58" i="1"/>
  <c r="F53" i="1" l="1"/>
  <c r="H36" i="2" l="1"/>
  <c r="G55" i="1"/>
  <c r="G44" i="1"/>
  <c r="G36" i="1"/>
  <c r="G29" i="1"/>
  <c r="G20" i="1"/>
  <c r="G59" i="1" s="1"/>
  <c r="G9" i="1"/>
  <c r="B1" i="6" l="1"/>
  <c r="A1" i="6"/>
  <c r="F65" i="2" l="1"/>
  <c r="H7" i="2" l="1"/>
  <c r="H87" i="2" l="1"/>
  <c r="H82" i="2"/>
  <c r="F33" i="1" l="1"/>
  <c r="D33" i="3"/>
  <c r="D11" i="3"/>
  <c r="F28" i="2"/>
  <c r="A1" i="4"/>
  <c r="A11" i="4" s="1"/>
  <c r="A1" i="3" l="1"/>
  <c r="A4" i="4"/>
  <c r="F24" i="2" l="1"/>
  <c r="F87" i="2"/>
  <c r="K87" i="2" s="1"/>
  <c r="F54" i="1"/>
  <c r="F42" i="1" l="1"/>
  <c r="F41" i="1"/>
  <c r="A1" i="2"/>
  <c r="F52" i="1"/>
  <c r="F51" i="1"/>
  <c r="F50" i="1"/>
  <c r="F49" i="1"/>
  <c r="F40" i="1"/>
  <c r="F35" i="1"/>
  <c r="F34" i="1"/>
  <c r="F32" i="1"/>
  <c r="F27" i="1"/>
  <c r="F26" i="1"/>
  <c r="F25" i="1"/>
  <c r="F24" i="1"/>
  <c r="F23" i="1"/>
  <c r="F19" i="1"/>
  <c r="F18" i="1"/>
  <c r="F15" i="1"/>
  <c r="F16" i="1"/>
  <c r="F17" i="1"/>
  <c r="F14" i="1"/>
  <c r="F55" i="1" l="1"/>
  <c r="F36" i="1"/>
  <c r="F20" i="1"/>
  <c r="F12" i="2"/>
  <c r="F10" i="2"/>
  <c r="F22" i="2"/>
  <c r="F17" i="2"/>
  <c r="F16" i="2"/>
  <c r="F15" i="2"/>
  <c r="F72" i="2"/>
  <c r="F66" i="2"/>
  <c r="F51" i="2"/>
  <c r="F46" i="2"/>
  <c r="F41" i="2"/>
  <c r="F38" i="2"/>
  <c r="F37" i="2"/>
  <c r="F18" i="2"/>
  <c r="F71" i="2"/>
  <c r="F67" i="2"/>
  <c r="F64" i="2"/>
  <c r="F63" i="2"/>
  <c r="F62" i="2"/>
  <c r="F61" i="2"/>
  <c r="F50" i="2"/>
  <c r="F45" i="2"/>
  <c r="F44" i="2"/>
  <c r="F43" i="2"/>
  <c r="F42" i="2"/>
  <c r="F40" i="2"/>
  <c r="F39" i="2"/>
  <c r="F36" i="2"/>
  <c r="F35" i="2"/>
  <c r="F34" i="2"/>
  <c r="F8" i="2"/>
  <c r="F9" i="2"/>
  <c r="F11" i="2"/>
  <c r="F13" i="2"/>
  <c r="F14" i="2"/>
  <c r="H20" i="1" l="1"/>
  <c r="H29" i="1"/>
  <c r="H36" i="1"/>
  <c r="H44" i="1"/>
  <c r="H55" i="1"/>
  <c r="H59" i="1" l="1"/>
  <c r="B13" i="4" s="1"/>
  <c r="F74" i="2" l="1"/>
  <c r="F73" i="2"/>
  <c r="F28" i="1"/>
  <c r="F29" i="1" s="1"/>
  <c r="H47" i="2"/>
  <c r="B1" i="2"/>
  <c r="H67" i="2"/>
  <c r="H68" i="2" s="1"/>
  <c r="H75" i="2"/>
  <c r="F86" i="2"/>
  <c r="F81" i="2"/>
  <c r="F79" i="2"/>
  <c r="D3" i="1"/>
  <c r="E3" i="1" s="1"/>
  <c r="F3" i="1" s="1"/>
  <c r="G3" i="1" s="1"/>
  <c r="D3" i="2"/>
  <c r="E3" i="2" s="1"/>
  <c r="F3" i="2" s="1"/>
  <c r="G3" i="2" s="1"/>
  <c r="H3" i="2" s="1"/>
  <c r="H52" i="2"/>
  <c r="F60" i="2"/>
  <c r="F68" i="2" s="1"/>
  <c r="K68" i="2" s="1"/>
  <c r="F33" i="2"/>
  <c r="F47" i="2" s="1"/>
  <c r="K47" i="2" s="1"/>
  <c r="F30" i="2"/>
  <c r="K30" i="2" s="1"/>
  <c r="F25" i="2"/>
  <c r="K25" i="2" s="1"/>
  <c r="F78" i="2"/>
  <c r="H19" i="2"/>
  <c r="H25" i="2"/>
  <c r="H30" i="2"/>
  <c r="F57" i="2"/>
  <c r="K57" i="2" s="1"/>
  <c r="F52" i="2"/>
  <c r="K52" i="2" s="1"/>
  <c r="H3" i="1" l="1"/>
  <c r="F82" i="2"/>
  <c r="K82" i="2" s="1"/>
  <c r="F75" i="2"/>
  <c r="K75" i="2" s="1"/>
  <c r="F43" i="1"/>
  <c r="F44" i="1" s="1"/>
  <c r="H89" i="2"/>
  <c r="E89" i="2"/>
  <c r="B32" i="4" l="1"/>
  <c r="C32" i="4" s="1"/>
  <c r="D32" i="4" s="1"/>
  <c r="E32" i="4" s="1"/>
  <c r="B15" i="4"/>
  <c r="F19" i="2"/>
  <c r="F89" i="2" l="1"/>
  <c r="G91" i="2" s="1"/>
  <c r="K19" i="2"/>
  <c r="K89" i="2" s="1"/>
  <c r="G11" i="1" l="1"/>
  <c r="G58" i="1" s="1"/>
  <c r="G63" i="1" s="1"/>
  <c r="G65" i="1" s="1"/>
  <c r="B25" i="4"/>
  <c r="B31" i="4" s="1"/>
  <c r="B33" i="4" s="1"/>
  <c r="B34" i="4" s="1"/>
  <c r="H6" i="1"/>
  <c r="B7" i="4" s="1"/>
  <c r="B8" i="4" s="1"/>
  <c r="B26" i="4" l="1"/>
  <c r="D26" i="4" s="1"/>
  <c r="E26" i="4" s="1"/>
  <c r="B27" i="4"/>
  <c r="D27" i="4" s="1"/>
  <c r="E27" i="4" s="1"/>
  <c r="B12" i="4"/>
  <c r="C26" i="4"/>
  <c r="C31" i="4" s="1"/>
  <c r="C33" i="4" s="1"/>
  <c r="C34" i="4" s="1"/>
  <c r="B28" i="4"/>
  <c r="D25" i="4"/>
  <c r="E25" i="4" s="1"/>
  <c r="H11" i="1"/>
  <c r="H58" i="1" s="1"/>
  <c r="H63" i="1" s="1"/>
  <c r="H65" i="1" s="1"/>
  <c r="C27" i="4" l="1"/>
  <c r="D31" i="4" s="1"/>
  <c r="D33" i="4" s="1"/>
  <c r="D34" i="4" s="1"/>
  <c r="F27" i="4"/>
  <c r="B14" i="4"/>
  <c r="B16" i="4" s="1"/>
  <c r="E5" i="4"/>
  <c r="E6" i="4" s="1"/>
  <c r="E7" i="4" s="1"/>
  <c r="C28" i="4"/>
  <c r="E31" i="4" s="1"/>
  <c r="E33" i="4" s="1"/>
  <c r="E34" i="4" s="1"/>
  <c r="D28" i="4"/>
  <c r="E28" i="4" s="1"/>
  <c r="F26" i="4"/>
  <c r="F25" i="4"/>
  <c r="F28" i="4" l="1"/>
  <c r="C58" i="1"/>
  <c r="F11" i="1"/>
  <c r="F58" i="1" s="1"/>
  <c r="F65" i="1" l="1"/>
  <c r="F63" i="1"/>
</calcChain>
</file>

<file path=xl/sharedStrings.xml><?xml version="1.0" encoding="utf-8"?>
<sst xmlns="http://schemas.openxmlformats.org/spreadsheetml/2006/main" count="377" uniqueCount="222">
  <si>
    <t>Town of Sullivan - Revenues</t>
  </si>
  <si>
    <t>Acct.#</t>
  </si>
  <si>
    <t>Name</t>
  </si>
  <si>
    <t>TAXES:</t>
  </si>
  <si>
    <t>Town Tax</t>
  </si>
  <si>
    <t>Managed Forest</t>
  </si>
  <si>
    <t>Omitted Taxes</t>
  </si>
  <si>
    <t>Mobile Home Fees</t>
  </si>
  <si>
    <t>Lottery Credit</t>
  </si>
  <si>
    <t>INTERGOVERNMENTAL REVENUES:</t>
  </si>
  <si>
    <t>Fire Insurance Dues</t>
  </si>
  <si>
    <t>State Shared Revenue</t>
  </si>
  <si>
    <t>State Highway Aid</t>
  </si>
  <si>
    <t>Jeff. Co. Road Petition</t>
  </si>
  <si>
    <t>State Aid in Lieu Taxes DNR</t>
  </si>
  <si>
    <t>LICENSES-FEES-CITATIONS:</t>
  </si>
  <si>
    <t>Beer &amp; Liquor Licenses</t>
  </si>
  <si>
    <t>Licenses Publication Fees</t>
  </si>
  <si>
    <t>Operator License</t>
  </si>
  <si>
    <t>Occupational License</t>
  </si>
  <si>
    <t>Dog Licenses, Fees, Citations</t>
  </si>
  <si>
    <r>
      <t xml:space="preserve">          </t>
    </r>
    <r>
      <rPr>
        <b/>
        <sz val="10"/>
        <rFont val="Arial"/>
        <family val="2"/>
      </rPr>
      <t>TOTAL LICENSES-FEES-CIT:</t>
    </r>
  </si>
  <si>
    <t>PUBLIC CHARGES FOR SERVICES:</t>
  </si>
  <si>
    <t>Highway Material &amp; Supplies</t>
  </si>
  <si>
    <t>Weed Control</t>
  </si>
  <si>
    <t>Cemetery &amp; Perp. Care</t>
  </si>
  <si>
    <t>Cable Franchise Fees</t>
  </si>
  <si>
    <r>
      <t xml:space="preserve">            </t>
    </r>
    <r>
      <rPr>
        <b/>
        <sz val="10"/>
        <rFont val="Arial"/>
        <family val="2"/>
      </rPr>
      <t>TOTAL PUBLIC CHARGES</t>
    </r>
  </si>
  <si>
    <t>USE OF MONEY &amp; PROPERTY:</t>
  </si>
  <si>
    <t>Interest General Investments</t>
  </si>
  <si>
    <t>Interest Cemetery</t>
  </si>
  <si>
    <t>Dividend on Stocks</t>
  </si>
  <si>
    <t xml:space="preserve">          TOTAL USE OF MONEY  &amp; PROP</t>
  </si>
  <si>
    <t>MISCELLANEOUS:</t>
  </si>
  <si>
    <t>Prairie Ridge Subdivsion</t>
  </si>
  <si>
    <t>Recycling</t>
  </si>
  <si>
    <t>Other Revenues</t>
  </si>
  <si>
    <t>Sale of Town Property</t>
  </si>
  <si>
    <t xml:space="preserve">           TOTAL MISCELLANEOUS</t>
  </si>
  <si>
    <r>
      <t xml:space="preserve">          </t>
    </r>
    <r>
      <rPr>
        <b/>
        <sz val="10"/>
        <rFont val="Arial"/>
        <family val="2"/>
      </rPr>
      <t>TOTAL TAXES</t>
    </r>
  </si>
  <si>
    <r>
      <t xml:space="preserve">           </t>
    </r>
    <r>
      <rPr>
        <b/>
        <sz val="10"/>
        <rFont val="Arial"/>
        <family val="2"/>
      </rPr>
      <t>TOTAL INTERGOV. REV.:</t>
    </r>
  </si>
  <si>
    <t>Town of Sullivan - Expenses</t>
  </si>
  <si>
    <t>Acct. #</t>
  </si>
  <si>
    <t>GENERAL GOVERNMENT:</t>
  </si>
  <si>
    <t>Board &amp; Chairman     Salary &amp; Per Diem</t>
  </si>
  <si>
    <t xml:space="preserve">                                Expenses</t>
  </si>
  <si>
    <t>Special Committee</t>
  </si>
  <si>
    <t>Clerk                        Salary &amp; Per Diem</t>
  </si>
  <si>
    <t>Treasurer                   Salary &amp; Per Diem</t>
  </si>
  <si>
    <t>Assessor Contract Amount</t>
  </si>
  <si>
    <t>Assessor Expenses</t>
  </si>
  <si>
    <t>Legal</t>
  </si>
  <si>
    <t>Auditing/Accounting</t>
  </si>
  <si>
    <t>Elections</t>
  </si>
  <si>
    <t xml:space="preserve">            TOTAL GENERAL GOVERNMENT</t>
  </si>
  <si>
    <t>PUBLIC SAFETY:</t>
  </si>
  <si>
    <t>Ambulance</t>
  </si>
  <si>
    <t xml:space="preserve">              TOTAL PUBLIC SAFETY</t>
  </si>
  <si>
    <t>HEALTH &amp; HUMAN SERVICES:</t>
  </si>
  <si>
    <t>Animal Control</t>
  </si>
  <si>
    <t>Other</t>
  </si>
  <si>
    <t xml:space="preserve">               TOTAL HEALTH &amp; HUMAN SERV.</t>
  </si>
  <si>
    <t>PUBLIC WORKS;</t>
  </si>
  <si>
    <t>Highway Wages</t>
  </si>
  <si>
    <t xml:space="preserve">Highway Personnel Expense </t>
  </si>
  <si>
    <t>Highway Personnel Health Insurance</t>
  </si>
  <si>
    <t>Highway Personnel Pension</t>
  </si>
  <si>
    <t>Roads - Maintenance</t>
  </si>
  <si>
    <t>Roads - Supplies</t>
  </si>
  <si>
    <t>Roads - Gas &amp; Oil</t>
  </si>
  <si>
    <t>Roads - Salt &amp; Sand</t>
  </si>
  <si>
    <t>Roads - Gravel</t>
  </si>
  <si>
    <t>Roads - Equipment Repair/Maintenance</t>
  </si>
  <si>
    <t>Shop Utilities</t>
  </si>
  <si>
    <t>Street Lighting</t>
  </si>
  <si>
    <t>Equipment Purchase/Lease</t>
  </si>
  <si>
    <t xml:space="preserve">              TOTAL PUBLIC WORKS</t>
  </si>
  <si>
    <t>CULTURE, RECREATION &amp; EDUCATION:</t>
  </si>
  <si>
    <t>Ballpark &amp; Parks</t>
  </si>
  <si>
    <t>Donations</t>
  </si>
  <si>
    <t xml:space="preserve">             TOTAL CULTURE, REC &amp; ED</t>
  </si>
  <si>
    <t>OTHER:</t>
  </si>
  <si>
    <t>Garbage Pickup</t>
  </si>
  <si>
    <r>
      <t xml:space="preserve">            </t>
    </r>
    <r>
      <rPr>
        <b/>
        <sz val="10"/>
        <rFont val="Arial"/>
        <family val="2"/>
      </rPr>
      <t>TOTAL OTHER</t>
    </r>
  </si>
  <si>
    <t>GENERAL:</t>
  </si>
  <si>
    <t>Building Utilities</t>
  </si>
  <si>
    <t>Building Supplies</t>
  </si>
  <si>
    <t>Building Repairs &amp; Maintenance</t>
  </si>
  <si>
    <t>Telephone</t>
  </si>
  <si>
    <t>Cemetery</t>
  </si>
  <si>
    <t>Insurance - Property &amp; Liability</t>
  </si>
  <si>
    <t>Insurance - Workmans Comp</t>
  </si>
  <si>
    <t>Social Security</t>
  </si>
  <si>
    <t xml:space="preserve">          TOTAL GENERAL</t>
  </si>
  <si>
    <t>DEBT SERVICE;</t>
  </si>
  <si>
    <t>Fire House</t>
  </si>
  <si>
    <t xml:space="preserve">          TOTAL DEBT SERVICE</t>
  </si>
  <si>
    <t>CAPITAL PROJECTS:</t>
  </si>
  <si>
    <t>Engineering</t>
  </si>
  <si>
    <t xml:space="preserve">           TOTAL CAPITAL PROJECTS</t>
  </si>
  <si>
    <t xml:space="preserve">           TOTAL RESOURCES EXPENDED</t>
  </si>
  <si>
    <t>Rome Pond/Old Mill</t>
  </si>
  <si>
    <t>Town Hall &amp; Fire House Rental Income</t>
  </si>
  <si>
    <t>SUB TOTAL REVENUES</t>
  </si>
  <si>
    <t>FROM DESIGNATED CAPITAL EXPEND ACCT</t>
  </si>
  <si>
    <t>Actual</t>
  </si>
  <si>
    <t>9 Mo</t>
  </si>
  <si>
    <t>Oct.Nov.Dec</t>
  </si>
  <si>
    <t>Budget</t>
  </si>
  <si>
    <t xml:space="preserve"> </t>
  </si>
  <si>
    <t xml:space="preserve">Est. </t>
  </si>
  <si>
    <t>Other State Aids</t>
  </si>
  <si>
    <t>Wages</t>
  </si>
  <si>
    <t xml:space="preserve">Total Contimgency and Other </t>
  </si>
  <si>
    <t>7.65% of Salaries</t>
  </si>
  <si>
    <t>Cash Needed to Balance Budget</t>
  </si>
  <si>
    <t xml:space="preserve">  TOTAL REVENUES </t>
  </si>
  <si>
    <t>Est</t>
  </si>
  <si>
    <t>Net (G/L)</t>
  </si>
  <si>
    <t>Subtotal Revenues without Tax Levy</t>
  </si>
  <si>
    <t>Town Of Sullivan</t>
  </si>
  <si>
    <t>Potential Projects and Equipment needs</t>
  </si>
  <si>
    <t>Projects:</t>
  </si>
  <si>
    <t>Replacement for CommCenter Roof</t>
  </si>
  <si>
    <t>Comm Center Heating</t>
  </si>
  <si>
    <t>Total</t>
  </si>
  <si>
    <t>Equipment:</t>
  </si>
  <si>
    <t>Town of Sullivan - Budget Summmary</t>
  </si>
  <si>
    <t>Budget Summary</t>
  </si>
  <si>
    <t>Assessed Value</t>
  </si>
  <si>
    <t>Proposed Tax Levy  Increase(%)</t>
  </si>
  <si>
    <t>Tax levy  with Proposed Increase</t>
  </si>
  <si>
    <t>Mill Rate at proposed Increase</t>
  </si>
  <si>
    <t>Revenues  - Other</t>
  </si>
  <si>
    <t>Expense</t>
  </si>
  <si>
    <t>Cash Needed to Balance</t>
  </si>
  <si>
    <t>I</t>
  </si>
  <si>
    <t>Reduce Expenses by Amount?</t>
  </si>
  <si>
    <t>II</t>
  </si>
  <si>
    <t>Increase Tax Levy</t>
  </si>
  <si>
    <t>III</t>
  </si>
  <si>
    <t>Use Fund Balance</t>
  </si>
  <si>
    <t>IV</t>
  </si>
  <si>
    <t>Use a combination of all three</t>
  </si>
  <si>
    <t>Tax Levy</t>
  </si>
  <si>
    <t>Amount</t>
  </si>
  <si>
    <t>$ Increase</t>
  </si>
  <si>
    <t>Tax Levy Increase</t>
  </si>
  <si>
    <t>Above Base</t>
  </si>
  <si>
    <t>Mill Rate</t>
  </si>
  <si>
    <t>Per $100K</t>
  </si>
  <si>
    <t xml:space="preserve">  0% Increase</t>
  </si>
  <si>
    <t>0% Increase</t>
  </si>
  <si>
    <t>Revenues</t>
  </si>
  <si>
    <t>Cash Req to Balance</t>
  </si>
  <si>
    <t>EMS District Fees</t>
  </si>
  <si>
    <t>Hypertherm Power Max 45 Plasma Cutter</t>
  </si>
  <si>
    <t>Windows, Insulation for Shop</t>
  </si>
  <si>
    <t>Addition to Shop</t>
  </si>
  <si>
    <t>Priority</t>
  </si>
  <si>
    <t>Items for Annual Budget Expense</t>
  </si>
  <si>
    <t xml:space="preserve">  3.% Increase</t>
  </si>
  <si>
    <t>3.% Increase</t>
  </si>
  <si>
    <t xml:space="preserve">Fire Protection </t>
  </si>
  <si>
    <t>Revenue Limit</t>
  </si>
  <si>
    <t>Exceed by</t>
  </si>
  <si>
    <t xml:space="preserve">% </t>
  </si>
  <si>
    <t>Reserve for Contingincies</t>
  </si>
  <si>
    <t>% Tax Levy</t>
  </si>
  <si>
    <t>Increase</t>
  </si>
  <si>
    <t>Fire Truck</t>
  </si>
  <si>
    <t>Skid :Loader</t>
  </si>
  <si>
    <t>Mill Lease</t>
  </si>
  <si>
    <t>Road Snow &amp; Ice Removal</t>
  </si>
  <si>
    <t>Trust Fund Loans (Fire Truck &amp; Skid Loader)</t>
  </si>
  <si>
    <t>2016 Tax levy</t>
  </si>
  <si>
    <t>Tax Revenue</t>
  </si>
  <si>
    <t>Revenue - Total</t>
  </si>
  <si>
    <t>TBD</t>
  </si>
  <si>
    <t>Previous year Mill rate</t>
  </si>
  <si>
    <t>Effective</t>
  </si>
  <si>
    <t xml:space="preserve">Mill Rate </t>
  </si>
  <si>
    <t>Change</t>
  </si>
  <si>
    <t>Revenues - Expenses</t>
  </si>
  <si>
    <t>Not include Village payment</t>
  </si>
  <si>
    <t>Firehouse Garage</t>
  </si>
  <si>
    <t xml:space="preserve">  1.0% Increase</t>
  </si>
  <si>
    <t>1.0% Increase</t>
  </si>
  <si>
    <t>2.6% Increase</t>
  </si>
  <si>
    <t xml:space="preserve">          TOTAL TAXES</t>
  </si>
  <si>
    <t xml:space="preserve">           TOTAL INTERGOV. REV.:</t>
  </si>
  <si>
    <t xml:space="preserve">          TOTAL LICENSES-FEES-CIT:</t>
  </si>
  <si>
    <t xml:space="preserve">            TOTAL PUBLIC CHARGES</t>
  </si>
  <si>
    <t xml:space="preserve">            TOTAL OTHER</t>
  </si>
  <si>
    <t>Budget Committee Reccommended</t>
  </si>
  <si>
    <t>6.8% Contribution</t>
  </si>
  <si>
    <t>Prairie Ridge Subdivsion (Lot Sales)</t>
  </si>
  <si>
    <t>Village of Sullivan: Sect 1,2 &amp; 12</t>
  </si>
  <si>
    <t>????</t>
  </si>
  <si>
    <t>Mower for Skid Loader</t>
  </si>
  <si>
    <t xml:space="preserve">Replace Truck 6 - Snow Plow </t>
  </si>
  <si>
    <t>Trailer for Skid Loader</t>
  </si>
  <si>
    <t>Redo Box on Ford 550</t>
  </si>
  <si>
    <t>Grapple bucket for Skid Loader</t>
  </si>
  <si>
    <t>Laptop Computer</t>
  </si>
  <si>
    <t>Replace Ford 550</t>
  </si>
  <si>
    <t>Broom for Skid Loader</t>
  </si>
  <si>
    <t>Tree  shear for Skid Loader</t>
  </si>
  <si>
    <t>Pre-wet for Plow trucuks</t>
  </si>
  <si>
    <t>Replace Truck 4  2005 Int</t>
  </si>
  <si>
    <t>Tuck Point Schoo house</t>
  </si>
  <si>
    <t>Concrete Blocks for stone bunkers</t>
  </si>
  <si>
    <t xml:space="preserve">Fire House </t>
  </si>
  <si>
    <t>Truck/Mower</t>
  </si>
  <si>
    <t>Trust Fund Loans- Truck/mower</t>
  </si>
  <si>
    <t xml:space="preserve">  2.5% Increase</t>
  </si>
  <si>
    <t>Projects</t>
  </si>
  <si>
    <t>???</t>
  </si>
  <si>
    <t>Based on 820 Househlds</t>
  </si>
  <si>
    <t>Vilage of Sullian Sect 1,2 &amp;12</t>
  </si>
  <si>
    <t>TOTAL REVENUES</t>
  </si>
  <si>
    <t>Version V - Committee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</si>
</sst>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0000"/>
    <numFmt numFmtId="167" formatCode="0.000000000"/>
    <numFmt numFmtId="168" formatCode="&quot;$&quot;#,##0.0"/>
    <numFmt numFmtId="169" formatCode="0.000%"/>
    <numFmt numFmtId="170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0625">
        <bgColor theme="7" tint="0.3999755851924192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5" borderId="0" applyNumberFormat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/>
    <xf numFmtId="0" fontId="0" fillId="0" borderId="0" xfId="0" applyFill="1"/>
    <xf numFmtId="164" fontId="3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/>
    <xf numFmtId="164" fontId="1" fillId="0" borderId="0" xfId="1" applyNumberFormat="1" applyFill="1"/>
    <xf numFmtId="164" fontId="0" fillId="0" borderId="0" xfId="0" applyNumberFormat="1" applyFill="1"/>
    <xf numFmtId="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2" fillId="2" borderId="0" xfId="0" applyFont="1" applyFill="1"/>
    <xf numFmtId="164" fontId="1" fillId="2" borderId="0" xfId="1" applyNumberFormat="1" applyFill="1"/>
    <xf numFmtId="164" fontId="0" fillId="2" borderId="0" xfId="0" applyNumberForma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164" fontId="1" fillId="2" borderId="0" xfId="1" applyNumberFormat="1" applyFont="1" applyFill="1"/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/>
    <xf numFmtId="164" fontId="0" fillId="3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164" fontId="1" fillId="4" borderId="0" xfId="1" applyNumberFormat="1" applyFill="1"/>
    <xf numFmtId="164" fontId="0" fillId="4" borderId="0" xfId="0" applyNumberFormat="1" applyFill="1"/>
    <xf numFmtId="44" fontId="0" fillId="0" borderId="0" xfId="0" applyNumberFormat="1" applyFill="1"/>
    <xf numFmtId="0" fontId="3" fillId="0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4" fontId="1" fillId="6" borderId="0" xfId="1" applyNumberFormat="1" applyFill="1"/>
    <xf numFmtId="164" fontId="1" fillId="6" borderId="0" xfId="1" applyNumberFormat="1" applyFont="1" applyFill="1"/>
    <xf numFmtId="164" fontId="0" fillId="6" borderId="0" xfId="0" applyNumberFormat="1" applyFill="1"/>
    <xf numFmtId="164" fontId="0" fillId="6" borderId="0" xfId="1" applyNumberFormat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6" fillId="0" borderId="0" xfId="0" applyFont="1" applyFill="1"/>
    <xf numFmtId="0" fontId="6" fillId="0" borderId="0" xfId="0" applyFont="1"/>
    <xf numFmtId="0" fontId="1" fillId="8" borderId="0" xfId="0" applyFont="1" applyFill="1" applyAlignment="1">
      <alignment horizontal="center"/>
    </xf>
    <xf numFmtId="0" fontId="0" fillId="8" borderId="0" xfId="0" applyFill="1"/>
    <xf numFmtId="164" fontId="1" fillId="8" borderId="0" xfId="1" applyNumberFormat="1" applyFill="1"/>
    <xf numFmtId="164" fontId="0" fillId="8" borderId="0" xfId="0" applyNumberFormat="1" applyFill="1"/>
    <xf numFmtId="0" fontId="5" fillId="0" borderId="0" xfId="2" applyFill="1"/>
    <xf numFmtId="0" fontId="0" fillId="8" borderId="0" xfId="0" applyFill="1" applyAlignment="1">
      <alignment horizontal="center"/>
    </xf>
    <xf numFmtId="0" fontId="9" fillId="0" borderId="0" xfId="2" applyFont="1" applyFill="1"/>
    <xf numFmtId="0" fontId="9" fillId="0" borderId="0" xfId="2" applyFont="1" applyFill="1" applyAlignment="1">
      <alignment horizontal="center"/>
    </xf>
    <xf numFmtId="164" fontId="9" fillId="0" borderId="0" xfId="2" applyNumberFormat="1" applyFont="1" applyFill="1"/>
    <xf numFmtId="0" fontId="8" fillId="4" borderId="0" xfId="0" applyFont="1" applyFill="1"/>
    <xf numFmtId="0" fontId="4" fillId="0" borderId="0" xfId="0" applyFont="1"/>
    <xf numFmtId="0" fontId="4" fillId="2" borderId="0" xfId="0" applyFont="1" applyFill="1"/>
    <xf numFmtId="0" fontId="4" fillId="0" borderId="0" xfId="2" applyFont="1" applyFill="1"/>
    <xf numFmtId="0" fontId="10" fillId="0" borderId="0" xfId="0" applyFont="1" applyFill="1"/>
    <xf numFmtId="0" fontId="10" fillId="0" borderId="0" xfId="0" applyFont="1" applyFill="1" applyProtection="1">
      <protection locked="0"/>
    </xf>
    <xf numFmtId="164" fontId="1" fillId="9" borderId="0" xfId="1" applyNumberFormat="1" applyFill="1"/>
    <xf numFmtId="164" fontId="1" fillId="9" borderId="0" xfId="1" applyNumberFormat="1" applyFont="1" applyFill="1"/>
    <xf numFmtId="0" fontId="11" fillId="0" borderId="0" xfId="0" applyFont="1"/>
    <xf numFmtId="165" fontId="0" fillId="0" borderId="0" xfId="1" applyNumberFormat="1" applyFont="1"/>
    <xf numFmtId="165" fontId="1" fillId="0" borderId="0" xfId="1" applyNumberFormat="1" applyFont="1"/>
    <xf numFmtId="165" fontId="2" fillId="0" borderId="0" xfId="1" applyNumberFormat="1" applyFont="1"/>
    <xf numFmtId="164" fontId="2" fillId="0" borderId="0" xfId="0" applyNumberFormat="1" applyFont="1"/>
    <xf numFmtId="165" fontId="12" fillId="0" borderId="0" xfId="1" applyNumberFormat="1" applyFont="1"/>
    <xf numFmtId="164" fontId="1" fillId="0" borderId="0" xfId="1" applyNumberFormat="1" applyFont="1"/>
    <xf numFmtId="10" fontId="13" fillId="0" borderId="0" xfId="1" applyNumberFormat="1" applyFont="1" applyFill="1"/>
    <xf numFmtId="164" fontId="13" fillId="0" borderId="0" xfId="1" applyNumberFormat="1" applyFont="1"/>
    <xf numFmtId="167" fontId="8" fillId="0" borderId="0" xfId="1" applyNumberFormat="1" applyFont="1"/>
    <xf numFmtId="6" fontId="0" fillId="0" borderId="0" xfId="1" applyNumberFormat="1" applyFont="1"/>
    <xf numFmtId="6" fontId="2" fillId="0" borderId="0" xfId="1" applyNumberFormat="1" applyFont="1"/>
    <xf numFmtId="0" fontId="1" fillId="0" borderId="0" xfId="0" applyFont="1" applyAlignment="1">
      <alignment horizontal="right"/>
    </xf>
    <xf numFmtId="165" fontId="1" fillId="0" borderId="0" xfId="1" applyNumberFormat="1" applyFont="1" applyFill="1"/>
    <xf numFmtId="0" fontId="2" fillId="0" borderId="0" xfId="0" applyFont="1" applyAlignment="1">
      <alignment horizontal="right"/>
    </xf>
    <xf numFmtId="44" fontId="1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/>
    <xf numFmtId="6" fontId="0" fillId="0" borderId="0" xfId="1" applyNumberFormat="1" applyFont="1" applyFill="1" applyAlignment="1">
      <alignment horizontal="center"/>
    </xf>
    <xf numFmtId="6" fontId="0" fillId="10" borderId="0" xfId="1" applyNumberFormat="1" applyFont="1" applyFill="1" applyAlignment="1">
      <alignment horizontal="center"/>
    </xf>
    <xf numFmtId="8" fontId="0" fillId="0" borderId="0" xfId="0" applyNumberFormat="1" applyAlignment="1">
      <alignment horizontal="center"/>
    </xf>
    <xf numFmtId="0" fontId="6" fillId="11" borderId="0" xfId="0" applyFont="1" applyFill="1"/>
    <xf numFmtId="0" fontId="4" fillId="11" borderId="0" xfId="0" applyFont="1" applyFill="1"/>
    <xf numFmtId="0" fontId="11" fillId="11" borderId="0" xfId="0" applyFont="1" applyFill="1"/>
    <xf numFmtId="0" fontId="2" fillId="0" borderId="0" xfId="0" applyFont="1" applyAlignment="1">
      <alignment horizontal="left"/>
    </xf>
    <xf numFmtId="164" fontId="1" fillId="10" borderId="0" xfId="1" applyNumberFormat="1" applyFont="1" applyFill="1"/>
    <xf numFmtId="164" fontId="1" fillId="12" borderId="0" xfId="1" applyNumberFormat="1" applyFill="1"/>
    <xf numFmtId="164" fontId="1" fillId="0" borderId="0" xfId="1" applyNumberFormat="1" applyFont="1" applyFill="1" applyProtection="1"/>
    <xf numFmtId="169" fontId="0" fillId="0" borderId="0" xfId="0" applyNumberFormat="1" applyFill="1" applyAlignment="1">
      <alignment horizontal="center"/>
    </xf>
    <xf numFmtId="6" fontId="13" fillId="0" borderId="0" xfId="1" applyNumberFormat="1" applyFont="1"/>
    <xf numFmtId="164" fontId="1" fillId="7" borderId="0" xfId="1" applyNumberFormat="1" applyFill="1"/>
    <xf numFmtId="165" fontId="0" fillId="0" borderId="0" xfId="1" applyNumberFormat="1" applyFont="1" applyFill="1"/>
    <xf numFmtId="0" fontId="1" fillId="0" borderId="0" xfId="0" applyFont="1" applyFill="1"/>
    <xf numFmtId="6" fontId="13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6" fontId="0" fillId="0" borderId="0" xfId="0" applyNumberFormat="1" applyAlignment="1">
      <alignment horizontal="center"/>
    </xf>
    <xf numFmtId="164" fontId="13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14" borderId="0" xfId="0" applyFont="1" applyFill="1"/>
    <xf numFmtId="167" fontId="1" fillId="14" borderId="0" xfId="1" applyNumberFormat="1" applyFont="1" applyFill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Alignment="1">
      <alignment horizontal="center"/>
    </xf>
    <xf numFmtId="0" fontId="2" fillId="15" borderId="0" xfId="0" applyFont="1" applyFill="1"/>
    <xf numFmtId="164" fontId="0" fillId="13" borderId="0" xfId="0" applyNumberFormat="1" applyFill="1"/>
    <xf numFmtId="0" fontId="2" fillId="13" borderId="0" xfId="0" applyFont="1" applyFill="1"/>
    <xf numFmtId="6" fontId="8" fillId="13" borderId="0" xfId="0" applyNumberFormat="1" applyFont="1" applyFill="1"/>
    <xf numFmtId="0" fontId="0" fillId="16" borderId="0" xfId="0" applyFill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164" fontId="1" fillId="16" borderId="0" xfId="1" applyNumberFormat="1" applyFill="1" applyProtection="1"/>
    <xf numFmtId="164" fontId="1" fillId="16" borderId="0" xfId="1" applyNumberFormat="1" applyFont="1" applyFill="1" applyProtection="1"/>
    <xf numFmtId="164" fontId="0" fillId="16" borderId="0" xfId="0" applyNumberFormat="1" applyFill="1" applyProtection="1"/>
    <xf numFmtId="164" fontId="1" fillId="16" borderId="0" xfId="1" applyNumberFormat="1" applyFill="1"/>
    <xf numFmtId="0" fontId="1" fillId="17" borderId="0" xfId="0" applyFont="1" applyFill="1" applyAlignment="1">
      <alignment horizontal="right"/>
    </xf>
    <xf numFmtId="164" fontId="1" fillId="17" borderId="0" xfId="1" applyNumberFormat="1" applyFon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10" fontId="0" fillId="17" borderId="0" xfId="0" applyNumberFormat="1" applyFill="1"/>
    <xf numFmtId="0" fontId="1" fillId="17" borderId="0" xfId="0" applyFont="1" applyFill="1"/>
    <xf numFmtId="167" fontId="8" fillId="17" borderId="0" xfId="1" applyNumberFormat="1" applyFont="1" applyFill="1"/>
    <xf numFmtId="0" fontId="1" fillId="18" borderId="0" xfId="0" applyFont="1" applyFill="1" applyAlignment="1">
      <alignment horizontal="center"/>
    </xf>
    <xf numFmtId="0" fontId="0" fillId="18" borderId="0" xfId="0" applyFill="1"/>
    <xf numFmtId="164" fontId="1" fillId="18" borderId="0" xfId="1" applyNumberFormat="1" applyFont="1" applyFill="1"/>
    <xf numFmtId="164" fontId="1" fillId="18" borderId="0" xfId="1" applyNumberFormat="1" applyFill="1"/>
    <xf numFmtId="164" fontId="0" fillId="18" borderId="0" xfId="0" applyNumberFormat="1" applyFill="1"/>
    <xf numFmtId="164" fontId="0" fillId="18" borderId="0" xfId="1" applyNumberFormat="1" applyFont="1" applyFill="1"/>
    <xf numFmtId="164" fontId="8" fillId="18" borderId="0" xfId="1" applyNumberFormat="1" applyFont="1" applyFill="1"/>
    <xf numFmtId="0" fontId="8" fillId="18" borderId="0" xfId="0" applyFont="1" applyFill="1"/>
    <xf numFmtId="6" fontId="8" fillId="18" borderId="0" xfId="1" applyNumberFormat="1" applyFont="1" applyFill="1"/>
    <xf numFmtId="0" fontId="1" fillId="6" borderId="0" xfId="0" applyFont="1" applyFill="1" applyAlignment="1">
      <alignment horizontal="center"/>
    </xf>
    <xf numFmtId="164" fontId="8" fillId="6" borderId="0" xfId="1" applyNumberFormat="1" applyFont="1" applyFill="1"/>
    <xf numFmtId="0" fontId="8" fillId="6" borderId="0" xfId="0" applyFont="1" applyFill="1"/>
    <xf numFmtId="6" fontId="8" fillId="6" borderId="0" xfId="1" applyNumberFormat="1" applyFont="1" applyFill="1"/>
    <xf numFmtId="0" fontId="15" fillId="0" borderId="0" xfId="0" applyFont="1"/>
    <xf numFmtId="170" fontId="1" fillId="0" borderId="0" xfId="1" applyNumberFormat="1"/>
    <xf numFmtId="164" fontId="0" fillId="0" borderId="0" xfId="0" applyNumberFormat="1" applyFill="1" applyAlignment="1">
      <alignment horizontal="center"/>
    </xf>
    <xf numFmtId="164" fontId="1" fillId="12" borderId="0" xfId="1" applyNumberFormat="1" applyFont="1" applyFill="1"/>
    <xf numFmtId="164" fontId="1" fillId="0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166" fontId="8" fillId="17" borderId="0" xfId="0" applyNumberFormat="1" applyFont="1" applyFill="1" applyAlignment="1">
      <alignment horizontal="center"/>
    </xf>
    <xf numFmtId="8" fontId="0" fillId="17" borderId="0" xfId="0" applyNumberFormat="1" applyFill="1" applyAlignment="1">
      <alignment horizontal="center"/>
    </xf>
    <xf numFmtId="0" fontId="2" fillId="19" borderId="0" xfId="0" applyFont="1" applyFill="1"/>
    <xf numFmtId="10" fontId="14" fillId="19" borderId="0" xfId="0" applyNumberFormat="1" applyFont="1" applyFill="1"/>
    <xf numFmtId="10" fontId="0" fillId="19" borderId="0" xfId="0" applyNumberFormat="1" applyFill="1"/>
    <xf numFmtId="164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64" fontId="0" fillId="0" borderId="0" xfId="1" applyNumberFormat="1" applyFont="1" applyFill="1"/>
    <xf numFmtId="164" fontId="8" fillId="0" borderId="0" xfId="1" applyNumberFormat="1" applyFont="1" applyFill="1"/>
    <xf numFmtId="0" fontId="8" fillId="0" borderId="0" xfId="0" applyFont="1" applyFill="1"/>
    <xf numFmtId="6" fontId="1" fillId="0" borderId="0" xfId="1" applyNumberFormat="1" applyFont="1" applyFill="1"/>
    <xf numFmtId="164" fontId="1" fillId="0" borderId="0" xfId="1" applyNumberFormat="1" applyFont="1" applyFill="1" applyAlignment="1">
      <alignment horizontal="center"/>
    </xf>
    <xf numFmtId="164" fontId="1" fillId="0" borderId="0" xfId="1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Alignment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pane ySplit="4" topLeftCell="A30" activePane="bottomLeft" state="frozen"/>
      <selection pane="bottomLeft" activeCell="B2" sqref="B2"/>
    </sheetView>
  </sheetViews>
  <sheetFormatPr defaultRowHeight="12.75" x14ac:dyDescent="0.2"/>
  <cols>
    <col min="1" max="1" width="7.42578125" customWidth="1"/>
    <col min="2" max="2" width="37.140625" customWidth="1"/>
    <col min="3" max="3" width="10.7109375" customWidth="1"/>
    <col min="4" max="4" width="10.28515625" style="7" customWidth="1"/>
    <col min="5" max="5" width="11.7109375" customWidth="1"/>
    <col min="6" max="6" width="10.5703125" style="7" customWidth="1"/>
    <col min="7" max="7" width="10.28515625" style="7" customWidth="1"/>
    <col min="8" max="8" width="10" customWidth="1"/>
    <col min="9" max="9" width="10.42578125" customWidth="1"/>
  </cols>
  <sheetData>
    <row r="1" spans="1:9" ht="15" x14ac:dyDescent="0.25">
      <c r="A1" s="84">
        <v>2017</v>
      </c>
      <c r="B1" s="84" t="s">
        <v>221</v>
      </c>
      <c r="C1" s="41"/>
      <c r="D1" s="43" t="s">
        <v>0</v>
      </c>
      <c r="E1" s="44"/>
      <c r="F1" s="43"/>
      <c r="G1" s="42"/>
      <c r="H1" s="41"/>
      <c r="I1" s="41"/>
    </row>
    <row r="2" spans="1:9" s="1" customFormat="1" ht="15" customHeight="1" x14ac:dyDescent="0.2">
      <c r="A2" s="41"/>
      <c r="B2" s="41"/>
      <c r="C2" s="41"/>
      <c r="D2" s="42"/>
      <c r="E2" s="41"/>
      <c r="F2" s="42"/>
      <c r="G2" s="42"/>
      <c r="H2" s="41"/>
      <c r="I2" s="41"/>
    </row>
    <row r="3" spans="1:9" s="1" customFormat="1" x14ac:dyDescent="0.2">
      <c r="C3" s="45">
        <v>2015</v>
      </c>
      <c r="D3" s="40">
        <f>C3+1</f>
        <v>2016</v>
      </c>
      <c r="E3" s="15">
        <f>D3</f>
        <v>2016</v>
      </c>
      <c r="F3" s="39">
        <f>E3</f>
        <v>2016</v>
      </c>
      <c r="G3" s="129">
        <f>F3</f>
        <v>2016</v>
      </c>
      <c r="H3" s="138">
        <f>G3+1</f>
        <v>2017</v>
      </c>
      <c r="I3" t="s">
        <v>168</v>
      </c>
    </row>
    <row r="4" spans="1:9" s="1" customFormat="1" x14ac:dyDescent="0.2">
      <c r="A4" s="1" t="s">
        <v>1</v>
      </c>
      <c r="B4" s="1" t="s">
        <v>2</v>
      </c>
      <c r="C4" s="45" t="s">
        <v>105</v>
      </c>
      <c r="D4" s="40" t="s">
        <v>106</v>
      </c>
      <c r="E4" s="15" t="s">
        <v>107</v>
      </c>
      <c r="F4" s="39" t="s">
        <v>117</v>
      </c>
      <c r="G4" s="129" t="s">
        <v>108</v>
      </c>
      <c r="H4" s="138" t="s">
        <v>108</v>
      </c>
      <c r="I4" s="40" t="s">
        <v>169</v>
      </c>
    </row>
    <row r="5" spans="1:9" x14ac:dyDescent="0.2">
      <c r="B5" s="2" t="s">
        <v>3</v>
      </c>
      <c r="C5" s="46"/>
      <c r="F5" s="27"/>
      <c r="G5" s="130"/>
      <c r="H5" s="33"/>
    </row>
    <row r="6" spans="1:9" x14ac:dyDescent="0.2">
      <c r="A6">
        <v>410</v>
      </c>
      <c r="B6" t="s">
        <v>4</v>
      </c>
      <c r="C6" s="47">
        <v>491790.55</v>
      </c>
      <c r="D6" s="11">
        <v>154906.28</v>
      </c>
      <c r="E6" s="88">
        <f>G6-D6</f>
        <v>363203.29000000004</v>
      </c>
      <c r="F6" s="29">
        <f>E6+D6</f>
        <v>518109.57000000007</v>
      </c>
      <c r="G6" s="131">
        <v>518109.57</v>
      </c>
      <c r="H6" s="36">
        <f>G6*(1+I6)</f>
        <v>533652.85710000002</v>
      </c>
      <c r="I6" s="91">
        <v>0.03</v>
      </c>
    </row>
    <row r="7" spans="1:9" x14ac:dyDescent="0.2">
      <c r="A7">
        <v>412</v>
      </c>
      <c r="B7" t="s">
        <v>5</v>
      </c>
      <c r="C7" s="47">
        <v>-464.98</v>
      </c>
      <c r="D7" s="11">
        <v>438.85</v>
      </c>
      <c r="E7" s="88">
        <v>0</v>
      </c>
      <c r="F7" s="29">
        <f t="shared" ref="F7:F9" si="0">E7+D7</f>
        <v>438.85</v>
      </c>
      <c r="G7" s="131">
        <v>150</v>
      </c>
      <c r="H7" s="36">
        <v>450</v>
      </c>
    </row>
    <row r="8" spans="1:9" x14ac:dyDescent="0.2">
      <c r="A8">
        <v>416</v>
      </c>
      <c r="B8" t="s">
        <v>6</v>
      </c>
      <c r="C8" s="47"/>
      <c r="D8" s="11">
        <v>1349.24</v>
      </c>
      <c r="E8" s="88">
        <v>0</v>
      </c>
      <c r="F8" s="29">
        <f t="shared" si="0"/>
        <v>1349.24</v>
      </c>
      <c r="G8" s="131">
        <v>0</v>
      </c>
      <c r="H8" s="36">
        <v>0</v>
      </c>
    </row>
    <row r="9" spans="1:9" x14ac:dyDescent="0.2">
      <c r="A9">
        <v>417</v>
      </c>
      <c r="B9" t="s">
        <v>7</v>
      </c>
      <c r="C9" s="47">
        <v>26112.26</v>
      </c>
      <c r="D9" s="11">
        <v>13417.77</v>
      </c>
      <c r="E9" s="93">
        <f>G9-D9</f>
        <v>12082.23</v>
      </c>
      <c r="F9" s="29">
        <f t="shared" si="0"/>
        <v>25500</v>
      </c>
      <c r="G9" s="131">
        <f>12*(5575-3450)</f>
        <v>25500</v>
      </c>
      <c r="H9" s="36">
        <v>27000</v>
      </c>
    </row>
    <row r="10" spans="1:9" x14ac:dyDescent="0.2">
      <c r="A10">
        <v>419</v>
      </c>
      <c r="B10" t="s">
        <v>8</v>
      </c>
      <c r="C10" s="47">
        <v>31953.3</v>
      </c>
      <c r="D10" s="11">
        <v>6828</v>
      </c>
      <c r="E10" s="61" t="s">
        <v>109</v>
      </c>
      <c r="F10" s="29">
        <f>D10</f>
        <v>6828</v>
      </c>
      <c r="G10" s="131">
        <v>10440</v>
      </c>
      <c r="H10" s="36">
        <v>6800</v>
      </c>
    </row>
    <row r="11" spans="1:9" x14ac:dyDescent="0.2">
      <c r="B11" s="23" t="s">
        <v>39</v>
      </c>
      <c r="C11" s="48">
        <f>SUM(C6:C10)</f>
        <v>549391.13</v>
      </c>
      <c r="D11" s="12">
        <f>SUM(D6:D10)</f>
        <v>176940.13999999998</v>
      </c>
      <c r="E11" s="19"/>
      <c r="F11" s="18">
        <f>SUM(F6:F10)</f>
        <v>552225.66</v>
      </c>
      <c r="G11" s="131">
        <f t="shared" ref="G11" si="1">SUM(G6:G10)</f>
        <v>554199.57000000007</v>
      </c>
      <c r="H11" s="36">
        <f t="shared" ref="H11" si="2">SUM(H6:H10)</f>
        <v>567902.85710000002</v>
      </c>
    </row>
    <row r="12" spans="1:9" x14ac:dyDescent="0.2">
      <c r="C12" s="47"/>
      <c r="D12" s="11"/>
      <c r="E12" s="10"/>
      <c r="F12" s="29"/>
      <c r="G12" s="132"/>
      <c r="H12" s="35"/>
    </row>
    <row r="13" spans="1:9" x14ac:dyDescent="0.2">
      <c r="B13" s="2" t="s">
        <v>9</v>
      </c>
      <c r="C13" s="47"/>
      <c r="D13" s="11"/>
      <c r="E13" s="10"/>
      <c r="F13" s="29"/>
      <c r="G13" s="132"/>
      <c r="H13" s="35"/>
    </row>
    <row r="14" spans="1:9" x14ac:dyDescent="0.2">
      <c r="A14">
        <v>420</v>
      </c>
      <c r="B14" t="s">
        <v>10</v>
      </c>
      <c r="C14" s="47">
        <v>6326.75</v>
      </c>
      <c r="D14" s="11">
        <v>6790</v>
      </c>
      <c r="E14" s="61"/>
      <c r="F14" s="29">
        <f t="shared" ref="F14:F19" si="3">SUM(D14:E14)</f>
        <v>6790</v>
      </c>
      <c r="G14" s="131">
        <v>6300</v>
      </c>
      <c r="H14" s="145">
        <v>6800</v>
      </c>
    </row>
    <row r="15" spans="1:9" x14ac:dyDescent="0.2">
      <c r="A15">
        <v>421</v>
      </c>
      <c r="B15" t="s">
        <v>111</v>
      </c>
      <c r="C15" s="47">
        <v>88</v>
      </c>
      <c r="D15" s="11">
        <v>88</v>
      </c>
      <c r="E15" s="61"/>
      <c r="F15" s="29">
        <f t="shared" si="3"/>
        <v>88</v>
      </c>
      <c r="G15" s="131">
        <v>0</v>
      </c>
      <c r="H15" s="36">
        <v>0</v>
      </c>
    </row>
    <row r="16" spans="1:9" x14ac:dyDescent="0.2">
      <c r="A16">
        <v>422</v>
      </c>
      <c r="B16" t="s">
        <v>11</v>
      </c>
      <c r="C16" s="47">
        <v>46253.32</v>
      </c>
      <c r="D16" s="11">
        <v>6934.41</v>
      </c>
      <c r="E16" s="11">
        <f>G16-D16</f>
        <v>39295.589999999997</v>
      </c>
      <c r="F16" s="29">
        <f t="shared" si="3"/>
        <v>46230</v>
      </c>
      <c r="G16" s="133">
        <v>46230</v>
      </c>
      <c r="H16" s="37">
        <v>46034</v>
      </c>
    </row>
    <row r="17" spans="1:8" x14ac:dyDescent="0.2">
      <c r="A17">
        <v>426</v>
      </c>
      <c r="B17" t="s">
        <v>12</v>
      </c>
      <c r="C17" s="47">
        <v>88080</v>
      </c>
      <c r="D17" s="11">
        <v>66225.149999999994</v>
      </c>
      <c r="E17" s="11">
        <f>G17-D17</f>
        <v>22074.850000000006</v>
      </c>
      <c r="F17" s="29">
        <f t="shared" si="3"/>
        <v>88300</v>
      </c>
      <c r="G17" s="132">
        <v>88300</v>
      </c>
      <c r="H17" s="35">
        <v>88300</v>
      </c>
    </row>
    <row r="18" spans="1:8" x14ac:dyDescent="0.2">
      <c r="C18" s="47"/>
      <c r="D18" s="11"/>
      <c r="E18" s="10"/>
      <c r="F18" s="29">
        <f t="shared" si="3"/>
        <v>0</v>
      </c>
      <c r="G18" s="132"/>
      <c r="H18" s="35"/>
    </row>
    <row r="19" spans="1:8" x14ac:dyDescent="0.2">
      <c r="A19">
        <v>429</v>
      </c>
      <c r="B19" t="s">
        <v>14</v>
      </c>
      <c r="C19" s="47">
        <v>2390.67</v>
      </c>
      <c r="D19" s="11">
        <v>2390.67</v>
      </c>
      <c r="E19" s="61"/>
      <c r="F19" s="29">
        <f t="shared" si="3"/>
        <v>2390.67</v>
      </c>
      <c r="G19" s="131">
        <v>2400</v>
      </c>
      <c r="H19" s="36">
        <v>2400</v>
      </c>
    </row>
    <row r="20" spans="1:8" x14ac:dyDescent="0.2">
      <c r="B20" s="23" t="s">
        <v>40</v>
      </c>
      <c r="C20" s="48">
        <f>SUM(C14:C19)</f>
        <v>143138.74000000002</v>
      </c>
      <c r="D20" s="12">
        <f>SUM(D14:D19)</f>
        <v>82428.23</v>
      </c>
      <c r="E20" s="19"/>
      <c r="F20" s="19">
        <f t="shared" ref="F20:H20" si="4">SUM(F14:F19)</f>
        <v>143798.67000000001</v>
      </c>
      <c r="G20" s="133">
        <f t="shared" ref="G20" si="5">SUM(G14:G19)</f>
        <v>143230</v>
      </c>
      <c r="H20" s="37">
        <f t="shared" si="4"/>
        <v>143534</v>
      </c>
    </row>
    <row r="21" spans="1:8" x14ac:dyDescent="0.2">
      <c r="C21" s="47"/>
      <c r="D21" s="11"/>
      <c r="E21" s="10"/>
      <c r="F21" s="29"/>
      <c r="G21" s="132"/>
      <c r="H21" s="35"/>
    </row>
    <row r="22" spans="1:8" x14ac:dyDescent="0.2">
      <c r="B22" s="2" t="s">
        <v>15</v>
      </c>
      <c r="C22" s="47"/>
      <c r="D22" s="11"/>
      <c r="E22" s="10"/>
      <c r="F22" s="29"/>
      <c r="G22" s="132"/>
      <c r="H22" s="35"/>
    </row>
    <row r="23" spans="1:8" x14ac:dyDescent="0.2">
      <c r="A23">
        <v>442</v>
      </c>
      <c r="B23" t="s">
        <v>16</v>
      </c>
      <c r="C23" s="47">
        <v>1090</v>
      </c>
      <c r="D23" s="11">
        <v>1067</v>
      </c>
      <c r="E23" s="61"/>
      <c r="F23" s="29">
        <f t="shared" ref="F23:F28" si="6">SUM(D23:E23)</f>
        <v>1067</v>
      </c>
      <c r="G23" s="131">
        <v>1000</v>
      </c>
      <c r="H23" s="36">
        <v>1000</v>
      </c>
    </row>
    <row r="24" spans="1:8" x14ac:dyDescent="0.2">
      <c r="A24">
        <v>443</v>
      </c>
      <c r="B24" t="s">
        <v>17</v>
      </c>
      <c r="C24" s="47">
        <v>0</v>
      </c>
      <c r="D24" s="11">
        <v>0</v>
      </c>
      <c r="E24" s="61"/>
      <c r="F24" s="29">
        <f t="shared" si="6"/>
        <v>0</v>
      </c>
      <c r="G24" s="131">
        <v>150</v>
      </c>
      <c r="H24" s="36">
        <v>150</v>
      </c>
    </row>
    <row r="25" spans="1:8" x14ac:dyDescent="0.2">
      <c r="A25">
        <v>444</v>
      </c>
      <c r="B25" t="s">
        <v>18</v>
      </c>
      <c r="C25" s="47">
        <v>100</v>
      </c>
      <c r="D25" s="11">
        <v>150</v>
      </c>
      <c r="E25" s="10">
        <v>0</v>
      </c>
      <c r="F25" s="29">
        <f t="shared" si="6"/>
        <v>150</v>
      </c>
      <c r="G25" s="131">
        <v>100</v>
      </c>
      <c r="H25" s="36">
        <v>100</v>
      </c>
    </row>
    <row r="26" spans="1:8" x14ac:dyDescent="0.2">
      <c r="A26">
        <v>445</v>
      </c>
      <c r="B26" t="s">
        <v>19</v>
      </c>
      <c r="C26" s="47">
        <v>0</v>
      </c>
      <c r="D26" s="11">
        <v>0</v>
      </c>
      <c r="E26" s="10">
        <v>0</v>
      </c>
      <c r="F26" s="29">
        <f t="shared" si="6"/>
        <v>0</v>
      </c>
      <c r="G26" s="131">
        <v>0</v>
      </c>
      <c r="H26" s="36">
        <v>0</v>
      </c>
    </row>
    <row r="27" spans="1:8" x14ac:dyDescent="0.2">
      <c r="A27">
        <v>446</v>
      </c>
      <c r="B27" t="s">
        <v>20</v>
      </c>
      <c r="C27" s="47">
        <v>1660.53</v>
      </c>
      <c r="D27" s="11">
        <v>1265.03</v>
      </c>
      <c r="E27" s="61"/>
      <c r="F27" s="29">
        <f t="shared" si="6"/>
        <v>1265.03</v>
      </c>
      <c r="G27" s="131">
        <v>1500</v>
      </c>
      <c r="H27" s="36">
        <v>1300</v>
      </c>
    </row>
    <row r="28" spans="1:8" x14ac:dyDescent="0.2">
      <c r="A28">
        <v>458</v>
      </c>
      <c r="B28" t="s">
        <v>26</v>
      </c>
      <c r="C28" s="47">
        <v>9812.34</v>
      </c>
      <c r="D28" s="11">
        <v>7859.88</v>
      </c>
      <c r="E28" s="143">
        <f>D28/3</f>
        <v>2619.96</v>
      </c>
      <c r="F28" s="29">
        <f t="shared" si="6"/>
        <v>10479.84</v>
      </c>
      <c r="G28" s="131">
        <v>10000</v>
      </c>
      <c r="H28" s="36">
        <v>10000</v>
      </c>
    </row>
    <row r="29" spans="1:8" x14ac:dyDescent="0.2">
      <c r="B29" s="20" t="s">
        <v>21</v>
      </c>
      <c r="C29" s="48">
        <f>SUM(C23:C28)</f>
        <v>12662.869999999999</v>
      </c>
      <c r="D29" s="12">
        <f>SUM(D23:D28)</f>
        <v>10341.91</v>
      </c>
      <c r="E29" s="19"/>
      <c r="F29" s="19">
        <f t="shared" ref="F29:H29" si="7">SUM(F23:F28)</f>
        <v>12961.869999999999</v>
      </c>
      <c r="G29" s="133">
        <f t="shared" ref="G29" si="8">SUM(G23:G28)</f>
        <v>12750</v>
      </c>
      <c r="H29" s="37">
        <f t="shared" si="7"/>
        <v>12550</v>
      </c>
    </row>
    <row r="30" spans="1:8" x14ac:dyDescent="0.2">
      <c r="C30" s="47"/>
      <c r="D30" s="11"/>
      <c r="E30" s="10"/>
      <c r="F30" s="29"/>
      <c r="G30" s="132"/>
      <c r="H30" s="35"/>
    </row>
    <row r="31" spans="1:8" x14ac:dyDescent="0.2">
      <c r="B31" s="2" t="s">
        <v>22</v>
      </c>
      <c r="C31" s="47"/>
      <c r="D31" s="11"/>
      <c r="E31" s="10"/>
      <c r="F31" s="29"/>
      <c r="G31" s="132"/>
      <c r="H31" s="35"/>
    </row>
    <row r="32" spans="1:8" x14ac:dyDescent="0.2">
      <c r="A32">
        <v>451</v>
      </c>
      <c r="B32" t="s">
        <v>23</v>
      </c>
      <c r="C32" s="47">
        <v>0</v>
      </c>
      <c r="D32" s="11">
        <v>1248.8</v>
      </c>
      <c r="E32" s="10">
        <v>0</v>
      </c>
      <c r="F32" s="29">
        <f t="shared" ref="F32:F35" si="9">SUM(D32:E32)</f>
        <v>1248.8</v>
      </c>
      <c r="G32" s="131">
        <v>100</v>
      </c>
      <c r="H32" s="36">
        <v>100</v>
      </c>
    </row>
    <row r="33" spans="1:8" x14ac:dyDescent="0.2">
      <c r="A33">
        <v>452</v>
      </c>
      <c r="B33" s="1" t="s">
        <v>173</v>
      </c>
      <c r="C33" s="47">
        <v>0</v>
      </c>
      <c r="D33" s="11">
        <v>0</v>
      </c>
      <c r="E33" s="10">
        <v>0</v>
      </c>
      <c r="F33" s="29">
        <f t="shared" si="9"/>
        <v>0</v>
      </c>
      <c r="G33" s="131">
        <v>250</v>
      </c>
      <c r="H33" s="36">
        <v>250</v>
      </c>
    </row>
    <row r="34" spans="1:8" x14ac:dyDescent="0.2">
      <c r="A34">
        <v>453</v>
      </c>
      <c r="B34" t="s">
        <v>24</v>
      </c>
      <c r="C34" s="47">
        <v>0</v>
      </c>
      <c r="D34" s="11">
        <v>0</v>
      </c>
      <c r="E34" s="61"/>
      <c r="F34" s="29">
        <f t="shared" si="9"/>
        <v>0</v>
      </c>
      <c r="G34" s="131">
        <v>0</v>
      </c>
      <c r="H34" s="36">
        <v>0</v>
      </c>
    </row>
    <row r="35" spans="1:8" x14ac:dyDescent="0.2">
      <c r="A35">
        <v>454</v>
      </c>
      <c r="B35" t="s">
        <v>25</v>
      </c>
      <c r="C35" s="47">
        <v>700</v>
      </c>
      <c r="D35" s="11">
        <v>2175</v>
      </c>
      <c r="E35" s="10">
        <v>0</v>
      </c>
      <c r="F35" s="29">
        <f t="shared" si="9"/>
        <v>2175</v>
      </c>
      <c r="G35" s="131">
        <v>2000</v>
      </c>
      <c r="H35" s="36">
        <v>2000</v>
      </c>
    </row>
    <row r="36" spans="1:8" x14ac:dyDescent="0.2">
      <c r="B36" s="20" t="s">
        <v>27</v>
      </c>
      <c r="C36" s="47">
        <f>SUM(C32:C35)</f>
        <v>700</v>
      </c>
      <c r="D36" s="11">
        <f>SUM(D32:D35)</f>
        <v>3423.8</v>
      </c>
      <c r="E36" s="18"/>
      <c r="F36" s="18">
        <f t="shared" ref="F36:H36" si="10">SUM(F32:F35)</f>
        <v>3423.8</v>
      </c>
      <c r="G36" s="133">
        <f t="shared" ref="G36" si="11">SUM(G32:G35)</f>
        <v>2350</v>
      </c>
      <c r="H36" s="37">
        <f t="shared" si="10"/>
        <v>2350</v>
      </c>
    </row>
    <row r="37" spans="1:8" x14ac:dyDescent="0.2">
      <c r="C37" s="48"/>
      <c r="D37" s="12"/>
      <c r="E37" s="6"/>
      <c r="F37" s="30"/>
      <c r="G37" s="133"/>
      <c r="H37" s="37"/>
    </row>
    <row r="38" spans="1:8" x14ac:dyDescent="0.2">
      <c r="C38" s="47"/>
      <c r="D38" s="11"/>
      <c r="E38" s="10"/>
      <c r="F38" s="29"/>
      <c r="G38" s="132"/>
      <c r="H38" s="35"/>
    </row>
    <row r="39" spans="1:8" x14ac:dyDescent="0.2">
      <c r="B39" s="2" t="s">
        <v>28</v>
      </c>
      <c r="C39" s="47"/>
      <c r="D39" s="11"/>
      <c r="E39" s="10"/>
      <c r="F39" s="29"/>
      <c r="G39" s="132"/>
      <c r="H39" s="35"/>
    </row>
    <row r="40" spans="1:8" x14ac:dyDescent="0.2">
      <c r="A40">
        <v>460</v>
      </c>
      <c r="B40" t="s">
        <v>29</v>
      </c>
      <c r="C40" s="47">
        <v>820.09</v>
      </c>
      <c r="D40" s="11">
        <v>1240.71</v>
      </c>
      <c r="E40" s="143">
        <f>D40/3</f>
        <v>413.57</v>
      </c>
      <c r="F40" s="29">
        <f t="shared" ref="F40:F43" si="12">SUM(D40:E40)</f>
        <v>1654.28</v>
      </c>
      <c r="G40" s="131">
        <v>700</v>
      </c>
      <c r="H40" s="36">
        <v>1500</v>
      </c>
    </row>
    <row r="41" spans="1:8" x14ac:dyDescent="0.2">
      <c r="A41">
        <v>461</v>
      </c>
      <c r="B41" t="s">
        <v>30</v>
      </c>
      <c r="C41" s="47">
        <v>402.49</v>
      </c>
      <c r="D41" s="11">
        <v>122.14</v>
      </c>
      <c r="E41" s="143">
        <f>D41/3</f>
        <v>40.713333333333331</v>
      </c>
      <c r="F41" s="29">
        <f t="shared" si="12"/>
        <v>162.85333333333332</v>
      </c>
      <c r="G41" s="131">
        <v>300</v>
      </c>
      <c r="H41" s="36">
        <v>300</v>
      </c>
    </row>
    <row r="42" spans="1:8" x14ac:dyDescent="0.2">
      <c r="A42">
        <v>462</v>
      </c>
      <c r="B42" t="s">
        <v>31</v>
      </c>
      <c r="C42" s="47">
        <v>153.84</v>
      </c>
      <c r="D42" s="11">
        <v>338.89</v>
      </c>
      <c r="E42" s="143">
        <f>D42/3</f>
        <v>112.96333333333332</v>
      </c>
      <c r="F42" s="29">
        <f t="shared" si="12"/>
        <v>451.8533333333333</v>
      </c>
      <c r="G42" s="131">
        <v>350</v>
      </c>
      <c r="H42" s="36">
        <v>450</v>
      </c>
    </row>
    <row r="43" spans="1:8" x14ac:dyDescent="0.2">
      <c r="A43">
        <v>463</v>
      </c>
      <c r="B43" t="s">
        <v>102</v>
      </c>
      <c r="C43" s="47">
        <v>2115</v>
      </c>
      <c r="D43" s="11">
        <v>2386</v>
      </c>
      <c r="E43" s="10">
        <v>450</v>
      </c>
      <c r="F43" s="29">
        <f t="shared" si="12"/>
        <v>2836</v>
      </c>
      <c r="G43" s="131">
        <v>2500</v>
      </c>
      <c r="H43" s="36">
        <v>2500</v>
      </c>
    </row>
    <row r="44" spans="1:8" x14ac:dyDescent="0.2">
      <c r="B44" s="17" t="s">
        <v>32</v>
      </c>
      <c r="C44" s="47">
        <f>SUM(C40:C43)</f>
        <v>3491.42</v>
      </c>
      <c r="D44" s="11">
        <f>SUM(D40:D43)</f>
        <v>4087.7400000000002</v>
      </c>
      <c r="E44" s="18"/>
      <c r="F44" s="18">
        <f t="shared" ref="F44:H44" si="13">SUM(F40:F43)</f>
        <v>5104.9866666666667</v>
      </c>
      <c r="G44" s="131">
        <f t="shared" ref="G44" si="14">SUM(G40:G43)</f>
        <v>3850</v>
      </c>
      <c r="H44" s="36">
        <f t="shared" si="13"/>
        <v>4750</v>
      </c>
    </row>
    <row r="45" spans="1:8" x14ac:dyDescent="0.2">
      <c r="C45" s="47"/>
      <c r="D45" s="11"/>
      <c r="E45" s="10"/>
      <c r="F45" s="29"/>
      <c r="G45" s="132"/>
      <c r="H45" s="35"/>
    </row>
    <row r="46" spans="1:8" x14ac:dyDescent="0.2">
      <c r="C46" s="48"/>
      <c r="D46" s="12"/>
      <c r="E46" s="6"/>
      <c r="F46" s="30"/>
      <c r="G46" s="133"/>
      <c r="H46" s="37"/>
    </row>
    <row r="47" spans="1:8" x14ac:dyDescent="0.2">
      <c r="C47" s="48"/>
      <c r="D47" s="12"/>
      <c r="E47" s="6"/>
      <c r="F47" s="30"/>
      <c r="G47" s="133"/>
      <c r="H47" s="37"/>
    </row>
    <row r="48" spans="1:8" x14ac:dyDescent="0.2">
      <c r="B48" s="2" t="s">
        <v>33</v>
      </c>
      <c r="C48" s="47"/>
      <c r="D48" s="11"/>
      <c r="E48" s="10"/>
      <c r="F48" s="29"/>
      <c r="G48" s="132"/>
      <c r="H48" s="35"/>
    </row>
    <row r="49" spans="1:8" x14ac:dyDescent="0.2">
      <c r="A49">
        <v>457</v>
      </c>
      <c r="B49" s="1" t="s">
        <v>196</v>
      </c>
      <c r="C49" s="47">
        <v>400</v>
      </c>
      <c r="D49" s="93">
        <v>0</v>
      </c>
      <c r="E49" s="10">
        <v>0</v>
      </c>
      <c r="F49" s="29">
        <f t="shared" ref="F49:F53" si="15">SUM(D49:E49)</f>
        <v>0</v>
      </c>
      <c r="G49" s="132">
        <v>1600</v>
      </c>
      <c r="H49" s="35">
        <v>800</v>
      </c>
    </row>
    <row r="50" spans="1:8" x14ac:dyDescent="0.2">
      <c r="A50">
        <v>464</v>
      </c>
      <c r="B50" t="s">
        <v>35</v>
      </c>
      <c r="C50" s="47">
        <v>7405.63</v>
      </c>
      <c r="D50" s="11">
        <v>7007.05</v>
      </c>
      <c r="E50" s="61"/>
      <c r="F50" s="29">
        <f t="shared" si="15"/>
        <v>7007.05</v>
      </c>
      <c r="G50" s="131">
        <v>6000</v>
      </c>
      <c r="H50" s="36">
        <v>7000</v>
      </c>
    </row>
    <row r="51" spans="1:8" x14ac:dyDescent="0.2">
      <c r="A51">
        <v>455</v>
      </c>
      <c r="B51" s="3" t="s">
        <v>36</v>
      </c>
      <c r="C51" s="47">
        <v>2351.17</v>
      </c>
      <c r="D51" s="11">
        <v>1419.25</v>
      </c>
      <c r="E51" s="10">
        <v>0</v>
      </c>
      <c r="F51" s="29">
        <f t="shared" si="15"/>
        <v>1419.25</v>
      </c>
      <c r="G51" s="131">
        <v>1000</v>
      </c>
      <c r="H51" s="36">
        <v>1000</v>
      </c>
    </row>
    <row r="52" spans="1:8" x14ac:dyDescent="0.2">
      <c r="A52">
        <v>466</v>
      </c>
      <c r="B52" s="3" t="s">
        <v>37</v>
      </c>
      <c r="C52" s="47">
        <v>400</v>
      </c>
      <c r="D52" s="11">
        <v>0</v>
      </c>
      <c r="E52" s="10">
        <v>0</v>
      </c>
      <c r="F52" s="29">
        <f t="shared" si="15"/>
        <v>0</v>
      </c>
      <c r="G52" s="131">
        <v>0</v>
      </c>
      <c r="H52" s="36">
        <v>0</v>
      </c>
    </row>
    <row r="53" spans="1:8" x14ac:dyDescent="0.2">
      <c r="B53" s="1" t="s">
        <v>214</v>
      </c>
      <c r="C53" s="47"/>
      <c r="D53" s="11"/>
      <c r="E53" s="10"/>
      <c r="F53" s="29">
        <f t="shared" si="15"/>
        <v>0</v>
      </c>
      <c r="G53" s="131">
        <v>0</v>
      </c>
      <c r="H53" s="36">
        <v>175375</v>
      </c>
    </row>
    <row r="54" spans="1:8" x14ac:dyDescent="0.2">
      <c r="B54" s="1" t="s">
        <v>172</v>
      </c>
      <c r="C54" s="47"/>
      <c r="D54" s="11"/>
      <c r="E54" s="10"/>
      <c r="F54" s="29">
        <f t="shared" ref="F54" si="16">SUM(D54:E54)</f>
        <v>0</v>
      </c>
      <c r="G54" s="131">
        <v>1000</v>
      </c>
      <c r="H54" s="36">
        <v>1000</v>
      </c>
    </row>
    <row r="55" spans="1:8" x14ac:dyDescent="0.2">
      <c r="B55" s="17" t="s">
        <v>38</v>
      </c>
      <c r="C55" s="47"/>
      <c r="D55" s="11"/>
      <c r="E55" s="18"/>
      <c r="F55" s="18">
        <f>SUM(F50:F54)</f>
        <v>8426.2999999999993</v>
      </c>
      <c r="G55" s="133">
        <f>SUM(G49:G54)</f>
        <v>9600</v>
      </c>
      <c r="H55" s="37">
        <f>SUM(H49:H54)</f>
        <v>185175</v>
      </c>
    </row>
    <row r="56" spans="1:8" x14ac:dyDescent="0.2">
      <c r="C56" s="47"/>
      <c r="D56" s="11"/>
      <c r="E56" s="10"/>
      <c r="F56" s="29"/>
      <c r="G56" s="132"/>
      <c r="H56" s="35"/>
    </row>
    <row r="57" spans="1:8" x14ac:dyDescent="0.2">
      <c r="C57" s="47"/>
      <c r="D57" s="11"/>
      <c r="E57" s="10"/>
      <c r="F57" s="29"/>
      <c r="G57" s="132"/>
      <c r="H57" s="35"/>
    </row>
    <row r="58" spans="1:8" x14ac:dyDescent="0.2">
      <c r="B58" s="25" t="s">
        <v>103</v>
      </c>
      <c r="C58" s="48">
        <f>SUM(C10:C57)/2</f>
        <v>455943.64500000002</v>
      </c>
      <c r="D58" s="12">
        <f>SUM(D10:D57)/2</f>
        <v>196378.89999999997</v>
      </c>
      <c r="E58" s="26"/>
      <c r="F58" s="26">
        <f t="shared" ref="F58:H58" si="17">SUM(F6:F57)/2</f>
        <v>725941.28666666674</v>
      </c>
      <c r="G58" s="133">
        <f t="shared" ref="G58" si="18">SUM(G6:G57)/2</f>
        <v>725979.57000000007</v>
      </c>
      <c r="H58" s="37">
        <f t="shared" si="17"/>
        <v>916261.85710000002</v>
      </c>
    </row>
    <row r="59" spans="1:8" x14ac:dyDescent="0.2">
      <c r="B59" t="s">
        <v>119</v>
      </c>
      <c r="C59" s="48"/>
      <c r="D59" s="12"/>
      <c r="E59" s="6"/>
      <c r="F59" s="30"/>
      <c r="G59" s="133">
        <f>SUM(G14:G55)/2+SUM(G7:G10)</f>
        <v>207870</v>
      </c>
      <c r="H59" s="37">
        <f>SUM(H14:H55)/2+SUM(H7:H10)</f>
        <v>382609</v>
      </c>
    </row>
    <row r="60" spans="1:8" x14ac:dyDescent="0.2">
      <c r="B60" s="2" t="s">
        <v>104</v>
      </c>
      <c r="C60" s="48"/>
      <c r="D60" s="12"/>
      <c r="E60" s="6"/>
      <c r="F60" s="30"/>
      <c r="G60" s="134">
        <v>0</v>
      </c>
      <c r="H60" s="38">
        <v>0</v>
      </c>
    </row>
    <row r="61" spans="1:8" x14ac:dyDescent="0.2">
      <c r="C61" s="48"/>
      <c r="D61" s="12"/>
      <c r="E61" s="6"/>
      <c r="F61" s="30"/>
      <c r="G61" s="132"/>
      <c r="H61" s="35"/>
    </row>
    <row r="62" spans="1:8" x14ac:dyDescent="0.2">
      <c r="C62" s="48"/>
      <c r="D62" s="12"/>
      <c r="E62" s="6"/>
      <c r="F62" s="30"/>
      <c r="G62" s="132"/>
      <c r="H62" s="35"/>
    </row>
    <row r="63" spans="1:8" x14ac:dyDescent="0.2">
      <c r="B63" s="25" t="s">
        <v>116</v>
      </c>
      <c r="C63" s="26"/>
      <c r="D63" s="26"/>
      <c r="E63" s="26"/>
      <c r="F63" s="26">
        <f>F58+F60</f>
        <v>725941.28666666674</v>
      </c>
      <c r="G63" s="135">
        <f>G58+G60</f>
        <v>725979.57000000007</v>
      </c>
      <c r="H63" s="139">
        <f>H58+H60</f>
        <v>916261.85710000002</v>
      </c>
    </row>
    <row r="64" spans="1:8" x14ac:dyDescent="0.2">
      <c r="C64" s="46"/>
      <c r="F64" s="54"/>
      <c r="G64" s="136"/>
      <c r="H64" s="140"/>
    </row>
    <row r="65" spans="2:8" x14ac:dyDescent="0.2">
      <c r="B65" s="115" t="s">
        <v>115</v>
      </c>
      <c r="C65" s="114"/>
      <c r="D65" s="114"/>
      <c r="E65" s="114" t="s">
        <v>118</v>
      </c>
      <c r="F65" s="116">
        <f>Expenditures!F89-F58</f>
        <v>8870.0366666665068</v>
      </c>
      <c r="G65" s="137">
        <f>Expenditures!G89-Revenues!G63</f>
        <v>26660.577138500055</v>
      </c>
      <c r="H65" s="141">
        <f>Expenditures!H89-Revenues!H63</f>
        <v>8.3999998169019818E-3</v>
      </c>
    </row>
  </sheetData>
  <phoneticPr fontId="0" type="noConversion"/>
  <printOptions gridLines="1"/>
  <pageMargins left="0.5" right="0.5" top="0.5" bottom="0.5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ySplit="4" topLeftCell="A5" activePane="bottomLeft" state="frozen"/>
      <selection pane="bottomLeft" activeCell="F7" sqref="F7:F89"/>
    </sheetView>
  </sheetViews>
  <sheetFormatPr defaultRowHeight="15" x14ac:dyDescent="0.25"/>
  <cols>
    <col min="1" max="1" width="8" customWidth="1"/>
    <col min="2" max="2" width="36.85546875" customWidth="1"/>
    <col min="3" max="3" width="12.140625" style="7" customWidth="1"/>
    <col min="4" max="4" width="12.140625" style="49" customWidth="1"/>
    <col min="5" max="5" width="12.140625" customWidth="1"/>
    <col min="6" max="6" width="12.140625" style="7" customWidth="1"/>
    <col min="7" max="7" width="12.140625" style="5" customWidth="1"/>
    <col min="8" max="8" width="12.140625" customWidth="1"/>
    <col min="9" max="9" width="11.42578125" customWidth="1"/>
    <col min="12" max="12" width="11.140625" bestFit="1" customWidth="1"/>
  </cols>
  <sheetData>
    <row r="1" spans="1:9" ht="18" customHeight="1" x14ac:dyDescent="0.25">
      <c r="A1" s="85">
        <f>Revenues!A1</f>
        <v>2017</v>
      </c>
      <c r="B1" s="85" t="str">
        <f>Revenues!B1</f>
        <v>Version V - Committee Recommended</v>
      </c>
      <c r="D1" s="57" t="s">
        <v>41</v>
      </c>
      <c r="E1" s="55"/>
      <c r="F1" s="58"/>
      <c r="G1" s="59"/>
    </row>
    <row r="2" spans="1:9" ht="12" customHeight="1" x14ac:dyDescent="0.25">
      <c r="B2" s="3" t="s">
        <v>109</v>
      </c>
      <c r="C2" s="32" t="s">
        <v>109</v>
      </c>
    </row>
    <row r="3" spans="1:9" ht="12" customHeight="1" x14ac:dyDescent="0.25">
      <c r="C3" s="50">
        <v>2015</v>
      </c>
      <c r="D3" s="52">
        <f>C3+1</f>
        <v>2016</v>
      </c>
      <c r="E3" s="4">
        <f>D3</f>
        <v>2016</v>
      </c>
      <c r="F3" s="28">
        <f>E3</f>
        <v>2016</v>
      </c>
      <c r="G3" s="117">
        <f>F3</f>
        <v>2016</v>
      </c>
      <c r="H3" s="34">
        <f>G3+1</f>
        <v>2017</v>
      </c>
    </row>
    <row r="4" spans="1:9" ht="12" customHeight="1" x14ac:dyDescent="0.25">
      <c r="C4" s="50" t="s">
        <v>105</v>
      </c>
      <c r="D4" s="52" t="s">
        <v>106</v>
      </c>
      <c r="E4" s="4" t="s">
        <v>107</v>
      </c>
      <c r="F4" s="28" t="s">
        <v>110</v>
      </c>
      <c r="G4" s="117" t="s">
        <v>108</v>
      </c>
      <c r="H4" s="34" t="s">
        <v>108</v>
      </c>
    </row>
    <row r="5" spans="1:9" x14ac:dyDescent="0.25">
      <c r="A5" t="s">
        <v>42</v>
      </c>
      <c r="B5" t="s">
        <v>2</v>
      </c>
      <c r="C5" s="46"/>
      <c r="D5" s="51"/>
      <c r="F5" s="27"/>
      <c r="G5" s="118"/>
      <c r="H5" s="33"/>
    </row>
    <row r="6" spans="1:9" x14ac:dyDescent="0.25">
      <c r="B6" s="2" t="s">
        <v>43</v>
      </c>
      <c r="C6" s="46"/>
      <c r="D6" s="51"/>
      <c r="F6" s="27"/>
      <c r="G6" s="118"/>
      <c r="H6" s="33"/>
    </row>
    <row r="7" spans="1:9" x14ac:dyDescent="0.25">
      <c r="A7">
        <v>601</v>
      </c>
      <c r="B7" t="s">
        <v>44</v>
      </c>
      <c r="C7" s="47">
        <v>10490.84</v>
      </c>
      <c r="D7" s="53">
        <v>6400</v>
      </c>
      <c r="E7" s="143">
        <v>6000</v>
      </c>
      <c r="F7" s="29">
        <f t="shared" ref="F7:F18" si="0">SUM(D7:E7)</f>
        <v>12400</v>
      </c>
      <c r="G7" s="119">
        <v>12175</v>
      </c>
      <c r="H7" s="89">
        <f>11050+3*15*25</f>
        <v>12175</v>
      </c>
    </row>
    <row r="8" spans="1:9" x14ac:dyDescent="0.25">
      <c r="A8">
        <v>602</v>
      </c>
      <c r="B8" t="s">
        <v>45</v>
      </c>
      <c r="C8" s="47">
        <v>2806.78</v>
      </c>
      <c r="D8" s="53">
        <v>3181.91</v>
      </c>
      <c r="E8" s="143">
        <f t="shared" ref="E8:E16" si="1">D8/3</f>
        <v>1060.6366666666665</v>
      </c>
      <c r="F8" s="29">
        <f t="shared" si="0"/>
        <v>4242.5466666666662</v>
      </c>
      <c r="G8" s="119">
        <v>2500</v>
      </c>
      <c r="H8" s="35">
        <v>2500</v>
      </c>
    </row>
    <row r="9" spans="1:9" x14ac:dyDescent="0.25">
      <c r="A9">
        <v>60150</v>
      </c>
      <c r="B9" t="s">
        <v>46</v>
      </c>
      <c r="C9" s="47">
        <v>1175</v>
      </c>
      <c r="D9" s="53">
        <v>25</v>
      </c>
      <c r="E9" s="143">
        <v>500</v>
      </c>
      <c r="F9" s="29">
        <f t="shared" si="0"/>
        <v>525</v>
      </c>
      <c r="G9" s="119">
        <v>1000</v>
      </c>
      <c r="H9" s="89">
        <v>1000</v>
      </c>
    </row>
    <row r="10" spans="1:9" x14ac:dyDescent="0.25">
      <c r="A10">
        <v>603</v>
      </c>
      <c r="B10" t="s">
        <v>47</v>
      </c>
      <c r="C10" s="47">
        <v>10716.66</v>
      </c>
      <c r="D10" s="53">
        <v>6200</v>
      </c>
      <c r="E10" s="143">
        <v>6000</v>
      </c>
      <c r="F10" s="29">
        <f t="shared" si="0"/>
        <v>12200</v>
      </c>
      <c r="G10" s="119">
        <v>12775</v>
      </c>
      <c r="H10" s="35">
        <f>12400*1.025+15*25</f>
        <v>13084.999999999998</v>
      </c>
      <c r="I10" s="1" t="s">
        <v>109</v>
      </c>
    </row>
    <row r="11" spans="1:9" x14ac:dyDescent="0.25">
      <c r="A11">
        <v>604</v>
      </c>
      <c r="B11" t="s">
        <v>45</v>
      </c>
      <c r="C11" s="47">
        <v>1296.79</v>
      </c>
      <c r="D11" s="53">
        <v>1554.31</v>
      </c>
      <c r="E11" s="143">
        <f t="shared" si="1"/>
        <v>518.10333333333335</v>
      </c>
      <c r="F11" s="29">
        <f t="shared" si="0"/>
        <v>2072.4133333333334</v>
      </c>
      <c r="G11" s="119">
        <v>2000</v>
      </c>
      <c r="H11" s="89">
        <v>2000</v>
      </c>
    </row>
    <row r="12" spans="1:9" x14ac:dyDescent="0.25">
      <c r="A12">
        <v>605</v>
      </c>
      <c r="B12" t="s">
        <v>48</v>
      </c>
      <c r="C12" s="47">
        <v>7375.63</v>
      </c>
      <c r="D12" s="53">
        <v>4150</v>
      </c>
      <c r="E12" s="143">
        <v>4000</v>
      </c>
      <c r="F12" s="29">
        <f t="shared" si="0"/>
        <v>8150</v>
      </c>
      <c r="G12" s="119">
        <v>8175</v>
      </c>
      <c r="H12" s="35">
        <f>7800*1.025+15*25</f>
        <v>8370</v>
      </c>
      <c r="I12" s="1" t="s">
        <v>109</v>
      </c>
    </row>
    <row r="13" spans="1:9" x14ac:dyDescent="0.25">
      <c r="A13">
        <v>606</v>
      </c>
      <c r="B13" t="s">
        <v>45</v>
      </c>
      <c r="C13" s="47">
        <v>1805.25</v>
      </c>
      <c r="D13" s="53">
        <v>791.12</v>
      </c>
      <c r="E13" s="143">
        <f t="shared" si="1"/>
        <v>263.70666666666665</v>
      </c>
      <c r="F13" s="29">
        <f t="shared" si="0"/>
        <v>1054.8266666666666</v>
      </c>
      <c r="G13" s="119">
        <v>1300</v>
      </c>
      <c r="H13" s="35">
        <v>1300</v>
      </c>
    </row>
    <row r="14" spans="1:9" x14ac:dyDescent="0.25">
      <c r="A14">
        <v>607</v>
      </c>
      <c r="B14" t="s">
        <v>49</v>
      </c>
      <c r="C14" s="47">
        <v>9750</v>
      </c>
      <c r="D14" s="53">
        <v>7350.03</v>
      </c>
      <c r="E14" s="143">
        <f t="shared" si="1"/>
        <v>2450.0099999999998</v>
      </c>
      <c r="F14" s="29">
        <f t="shared" si="0"/>
        <v>9800.0399999999991</v>
      </c>
      <c r="G14" s="119">
        <v>9900</v>
      </c>
      <c r="H14" s="35">
        <v>10500</v>
      </c>
      <c r="I14" s="1"/>
    </row>
    <row r="15" spans="1:9" x14ac:dyDescent="0.25">
      <c r="A15">
        <v>608</v>
      </c>
      <c r="B15" t="s">
        <v>50</v>
      </c>
      <c r="C15" s="47">
        <v>0</v>
      </c>
      <c r="D15" s="53">
        <v>0</v>
      </c>
      <c r="E15" s="143">
        <f t="shared" si="1"/>
        <v>0</v>
      </c>
      <c r="F15" s="29">
        <f t="shared" si="0"/>
        <v>0</v>
      </c>
      <c r="G15" s="119">
        <v>0</v>
      </c>
      <c r="H15" s="35">
        <v>0</v>
      </c>
    </row>
    <row r="16" spans="1:9" x14ac:dyDescent="0.25">
      <c r="A16">
        <v>610</v>
      </c>
      <c r="B16" t="s">
        <v>51</v>
      </c>
      <c r="C16" s="47">
        <v>469.5</v>
      </c>
      <c r="D16" s="53">
        <v>258.99</v>
      </c>
      <c r="E16" s="143">
        <f t="shared" si="1"/>
        <v>86.33</v>
      </c>
      <c r="F16" s="29">
        <f t="shared" si="0"/>
        <v>345.32</v>
      </c>
      <c r="G16" s="119">
        <v>1000</v>
      </c>
      <c r="H16" s="35">
        <v>1000</v>
      </c>
    </row>
    <row r="17" spans="1:11" x14ac:dyDescent="0.25">
      <c r="A17">
        <v>611</v>
      </c>
      <c r="B17" t="s">
        <v>52</v>
      </c>
      <c r="C17" s="47">
        <v>3021.09</v>
      </c>
      <c r="D17" s="53">
        <v>4458</v>
      </c>
      <c r="E17" s="60"/>
      <c r="F17" s="29">
        <f t="shared" si="0"/>
        <v>4458</v>
      </c>
      <c r="G17" s="119">
        <v>3000</v>
      </c>
      <c r="H17" s="35">
        <v>3000</v>
      </c>
    </row>
    <row r="18" spans="1:11" x14ac:dyDescent="0.25">
      <c r="A18">
        <v>612</v>
      </c>
      <c r="B18" t="s">
        <v>53</v>
      </c>
      <c r="C18" s="47">
        <v>2054.56</v>
      </c>
      <c r="D18" s="53">
        <v>6021.45</v>
      </c>
      <c r="E18" s="10">
        <v>3000</v>
      </c>
      <c r="F18" s="29">
        <f t="shared" si="0"/>
        <v>9021.4500000000007</v>
      </c>
      <c r="G18" s="119">
        <v>6000</v>
      </c>
      <c r="H18" s="35">
        <v>3000</v>
      </c>
    </row>
    <row r="19" spans="1:11" ht="12.75" x14ac:dyDescent="0.2">
      <c r="B19" s="17" t="s">
        <v>54</v>
      </c>
      <c r="C19" s="47">
        <f>SUM(C7:C18)</f>
        <v>50962.099999999991</v>
      </c>
      <c r="D19" s="11">
        <f>SUM(D7:D18)</f>
        <v>40390.81</v>
      </c>
      <c r="E19" s="18"/>
      <c r="F19" s="29">
        <f t="shared" ref="F19:H19" si="2">SUM(F7:F18)</f>
        <v>64269.596666666665</v>
      </c>
      <c r="G19" s="119">
        <v>59825</v>
      </c>
      <c r="H19" s="35">
        <f t="shared" si="2"/>
        <v>57930</v>
      </c>
      <c r="K19" s="6">
        <f>G19-F19</f>
        <v>-4444.5966666666645</v>
      </c>
    </row>
    <row r="20" spans="1:11" ht="12.75" x14ac:dyDescent="0.2">
      <c r="C20" s="47"/>
      <c r="D20" s="11"/>
      <c r="E20" s="10"/>
      <c r="F20" s="29"/>
      <c r="G20" s="119"/>
      <c r="H20" s="35"/>
    </row>
    <row r="21" spans="1:11" ht="12.75" x14ac:dyDescent="0.2">
      <c r="B21" s="2" t="s">
        <v>55</v>
      </c>
      <c r="C21" s="47"/>
      <c r="D21" s="11"/>
      <c r="E21" s="10"/>
      <c r="F21" s="29"/>
      <c r="G21" s="119"/>
      <c r="H21" s="35"/>
    </row>
    <row r="22" spans="1:11" ht="12.75" x14ac:dyDescent="0.2">
      <c r="A22">
        <v>621</v>
      </c>
      <c r="B22" t="s">
        <v>163</v>
      </c>
      <c r="C22" s="47">
        <v>69457.070000000007</v>
      </c>
      <c r="D22" s="11">
        <v>0</v>
      </c>
      <c r="E22" s="90">
        <v>72694.8</v>
      </c>
      <c r="F22" s="29">
        <f t="shared" ref="F22:F24" si="3">SUM(D22:E22)</f>
        <v>72694.8</v>
      </c>
      <c r="G22" s="120">
        <v>73152</v>
      </c>
      <c r="H22" s="36">
        <f>0.795*100550</f>
        <v>79937.25</v>
      </c>
      <c r="I22" s="6" t="s">
        <v>184</v>
      </c>
    </row>
    <row r="23" spans="1:11" ht="12.75" x14ac:dyDescent="0.2">
      <c r="B23" t="s">
        <v>197</v>
      </c>
      <c r="C23" s="47"/>
      <c r="D23" s="11">
        <v>4500</v>
      </c>
      <c r="E23" s="90">
        <v>0</v>
      </c>
      <c r="F23" s="29">
        <f t="shared" si="3"/>
        <v>4500</v>
      </c>
      <c r="G23" s="120"/>
      <c r="H23" s="36">
        <v>4500</v>
      </c>
      <c r="I23" s="14"/>
    </row>
    <row r="24" spans="1:11" ht="12.75" x14ac:dyDescent="0.2">
      <c r="A24">
        <v>620</v>
      </c>
      <c r="B24" s="1" t="s">
        <v>155</v>
      </c>
      <c r="C24" s="47">
        <v>56692.31</v>
      </c>
      <c r="D24" s="11">
        <v>57826.15</v>
      </c>
      <c r="E24" s="10">
        <v>0</v>
      </c>
      <c r="F24" s="29">
        <f t="shared" si="3"/>
        <v>57826.15</v>
      </c>
      <c r="G24" s="120">
        <v>58370</v>
      </c>
      <c r="H24" s="36">
        <v>59500</v>
      </c>
    </row>
    <row r="25" spans="1:11" ht="12.75" x14ac:dyDescent="0.2">
      <c r="B25" s="17" t="s">
        <v>57</v>
      </c>
      <c r="C25" s="47">
        <f>SUM(C22:C24)</f>
        <v>126149.38</v>
      </c>
      <c r="D25" s="11">
        <f>SUM(D22:D24)</f>
        <v>62326.15</v>
      </c>
      <c r="E25" s="18"/>
      <c r="F25" s="29">
        <f>SUM(F22:F24)</f>
        <v>135020.95000000001</v>
      </c>
      <c r="G25" s="121">
        <v>131522</v>
      </c>
      <c r="H25" s="37">
        <f t="shared" ref="H25" si="4">SUM(H22:H24)</f>
        <v>143937.25</v>
      </c>
      <c r="K25" s="6">
        <f>G25-F25</f>
        <v>-3498.9500000000116</v>
      </c>
    </row>
    <row r="26" spans="1:11" ht="12.75" x14ac:dyDescent="0.2">
      <c r="C26" s="47"/>
      <c r="D26" s="11"/>
      <c r="E26" s="10"/>
      <c r="F26" s="29"/>
      <c r="G26" s="119"/>
      <c r="H26" s="35"/>
    </row>
    <row r="27" spans="1:11" ht="12.75" x14ac:dyDescent="0.2">
      <c r="B27" s="2" t="s">
        <v>58</v>
      </c>
      <c r="C27" s="47"/>
      <c r="D27" s="11"/>
      <c r="E27" s="10"/>
      <c r="F27" s="29"/>
      <c r="G27" s="119"/>
      <c r="H27" s="35"/>
    </row>
    <row r="28" spans="1:11" ht="12.75" x14ac:dyDescent="0.2">
      <c r="A28">
        <v>630</v>
      </c>
      <c r="B28" t="s">
        <v>59</v>
      </c>
      <c r="C28" s="47">
        <v>5571.72</v>
      </c>
      <c r="D28" s="11">
        <v>5709.54</v>
      </c>
      <c r="E28" s="60"/>
      <c r="F28" s="29">
        <f t="shared" ref="F28" si="5">SUM(D28:E28)</f>
        <v>5709.54</v>
      </c>
      <c r="G28" s="120">
        <v>5700</v>
      </c>
      <c r="H28" s="36">
        <v>5700</v>
      </c>
    </row>
    <row r="29" spans="1:11" ht="12.75" x14ac:dyDescent="0.2">
      <c r="B29" t="s">
        <v>60</v>
      </c>
      <c r="C29" s="47"/>
      <c r="D29" s="11"/>
      <c r="E29" s="10"/>
      <c r="F29" s="29"/>
      <c r="G29" s="119"/>
      <c r="H29" s="35"/>
    </row>
    <row r="30" spans="1:11" ht="12.75" x14ac:dyDescent="0.2">
      <c r="B30" s="17" t="s">
        <v>61</v>
      </c>
      <c r="C30" s="47">
        <f>SUM(C28:C29)</f>
        <v>5571.72</v>
      </c>
      <c r="D30" s="11">
        <f>SUM(D28:D29)</f>
        <v>5709.54</v>
      </c>
      <c r="E30" s="18"/>
      <c r="F30" s="29">
        <f>SUM(F28:F29)</f>
        <v>5709.54</v>
      </c>
      <c r="G30" s="119">
        <v>5700</v>
      </c>
      <c r="H30" s="35">
        <f t="shared" ref="H30" si="6">SUM(H28:H29)</f>
        <v>5700</v>
      </c>
      <c r="K30" s="6">
        <f>G30-F30</f>
        <v>-9.5399999999999636</v>
      </c>
    </row>
    <row r="31" spans="1:11" ht="12.75" x14ac:dyDescent="0.2">
      <c r="C31" s="47"/>
      <c r="D31" s="11"/>
      <c r="E31" s="10"/>
      <c r="F31" s="29"/>
      <c r="G31" s="119"/>
      <c r="H31" s="35"/>
    </row>
    <row r="32" spans="1:11" ht="12.75" x14ac:dyDescent="0.2">
      <c r="B32" s="2" t="s">
        <v>62</v>
      </c>
      <c r="C32" s="47"/>
      <c r="D32" s="11"/>
      <c r="E32" s="10"/>
      <c r="F32" s="29"/>
      <c r="G32" s="119"/>
      <c r="H32" s="35"/>
    </row>
    <row r="33" spans="1:12" ht="12.75" x14ac:dyDescent="0.2">
      <c r="A33">
        <v>640</v>
      </c>
      <c r="B33" t="s">
        <v>63</v>
      </c>
      <c r="C33" s="47">
        <v>81934.36</v>
      </c>
      <c r="D33" s="11">
        <v>59157.34</v>
      </c>
      <c r="E33" s="143">
        <f>D33/3</f>
        <v>19719.113333333331</v>
      </c>
      <c r="F33" s="29">
        <f t="shared" ref="F33:F46" si="7">SUM(D33:E33)</f>
        <v>78876.453333333324</v>
      </c>
      <c r="G33" s="120">
        <v>82162.852200000008</v>
      </c>
      <c r="H33" s="36">
        <v>85629</v>
      </c>
      <c r="I33" s="16"/>
    </row>
    <row r="34" spans="1:12" ht="12.75" x14ac:dyDescent="0.2">
      <c r="A34">
        <v>642</v>
      </c>
      <c r="B34" s="3" t="s">
        <v>64</v>
      </c>
      <c r="C34" s="47">
        <v>0</v>
      </c>
      <c r="D34" s="11">
        <v>0</v>
      </c>
      <c r="E34" s="143">
        <f t="shared" ref="E34:E36" si="8">D34/3</f>
        <v>0</v>
      </c>
      <c r="F34" s="29">
        <f t="shared" si="7"/>
        <v>0</v>
      </c>
      <c r="G34" s="120">
        <v>500</v>
      </c>
      <c r="H34" s="36">
        <v>500</v>
      </c>
    </row>
    <row r="35" spans="1:12" ht="12.75" x14ac:dyDescent="0.2">
      <c r="A35">
        <v>64205</v>
      </c>
      <c r="B35" s="3" t="s">
        <v>65</v>
      </c>
      <c r="C35" s="47">
        <v>38660.300000000003</v>
      </c>
      <c r="D35" s="11">
        <v>29715.19</v>
      </c>
      <c r="E35" s="143">
        <f t="shared" si="8"/>
        <v>9905.0633333333335</v>
      </c>
      <c r="F35" s="29">
        <f t="shared" si="7"/>
        <v>39620.253333333334</v>
      </c>
      <c r="G35" s="120">
        <v>40504.800000000003</v>
      </c>
      <c r="H35" s="38">
        <f>2*12*1743.88</f>
        <v>41853.120000000003</v>
      </c>
      <c r="I35" s="16"/>
      <c r="J35" s="1"/>
      <c r="L35" t="s">
        <v>109</v>
      </c>
    </row>
    <row r="36" spans="1:12" ht="12.75" x14ac:dyDescent="0.2">
      <c r="A36">
        <v>614</v>
      </c>
      <c r="B36" s="3" t="s">
        <v>66</v>
      </c>
      <c r="C36" s="47">
        <v>5436.85</v>
      </c>
      <c r="D36" s="11">
        <v>3891.19</v>
      </c>
      <c r="E36" s="143">
        <f t="shared" si="8"/>
        <v>1297.0633333333333</v>
      </c>
      <c r="F36" s="29">
        <f t="shared" si="7"/>
        <v>5188.2533333333331</v>
      </c>
      <c r="G36" s="121">
        <v>5422.7482452000004</v>
      </c>
      <c r="H36" s="37">
        <f>0.068*H33</f>
        <v>5822.7720000000008</v>
      </c>
      <c r="I36" s="1" t="s">
        <v>195</v>
      </c>
    </row>
    <row r="37" spans="1:12" ht="12.75" x14ac:dyDescent="0.2">
      <c r="A37">
        <v>643</v>
      </c>
      <c r="B37" s="3" t="s">
        <v>13</v>
      </c>
      <c r="C37" s="47">
        <v>4000</v>
      </c>
      <c r="D37" s="11">
        <v>0</v>
      </c>
      <c r="E37" s="60"/>
      <c r="F37" s="29">
        <f t="shared" si="7"/>
        <v>0</v>
      </c>
      <c r="G37" s="120">
        <v>0</v>
      </c>
      <c r="H37" s="36">
        <v>0</v>
      </c>
    </row>
    <row r="38" spans="1:12" ht="12.75" x14ac:dyDescent="0.2">
      <c r="A38">
        <v>644</v>
      </c>
      <c r="B38" s="3" t="s">
        <v>67</v>
      </c>
      <c r="C38" s="47">
        <v>103810.72</v>
      </c>
      <c r="D38" s="93">
        <v>19240.05</v>
      </c>
      <c r="E38" s="10">
        <v>100000</v>
      </c>
      <c r="F38" s="29">
        <f t="shared" si="7"/>
        <v>119240.05</v>
      </c>
      <c r="G38" s="120">
        <v>105000</v>
      </c>
      <c r="H38" s="36">
        <v>105719</v>
      </c>
      <c r="I38" s="1"/>
    </row>
    <row r="39" spans="1:12" ht="12.75" x14ac:dyDescent="0.2">
      <c r="A39">
        <v>645</v>
      </c>
      <c r="B39" s="3" t="s">
        <v>68</v>
      </c>
      <c r="C39" s="47">
        <v>4420.63</v>
      </c>
      <c r="D39" s="11">
        <v>3667.74</v>
      </c>
      <c r="E39" s="143">
        <f t="shared" ref="E39:E40" si="9">D39/3</f>
        <v>1222.58</v>
      </c>
      <c r="F39" s="29">
        <f t="shared" si="7"/>
        <v>4890.32</v>
      </c>
      <c r="G39" s="120">
        <v>5000</v>
      </c>
      <c r="H39" s="36">
        <v>5000</v>
      </c>
    </row>
    <row r="40" spans="1:12" ht="12.75" x14ac:dyDescent="0.2">
      <c r="A40">
        <v>646</v>
      </c>
      <c r="B40" s="3" t="s">
        <v>69</v>
      </c>
      <c r="C40" s="47">
        <v>14932.06</v>
      </c>
      <c r="D40" s="11">
        <v>11300.09</v>
      </c>
      <c r="E40" s="143">
        <f t="shared" si="9"/>
        <v>3766.6966666666667</v>
      </c>
      <c r="F40" s="29">
        <f t="shared" si="7"/>
        <v>15066.786666666667</v>
      </c>
      <c r="G40" s="120">
        <v>15000</v>
      </c>
      <c r="H40" s="36">
        <v>15000</v>
      </c>
    </row>
    <row r="41" spans="1:12" ht="12.75" x14ac:dyDescent="0.2">
      <c r="A41">
        <v>647</v>
      </c>
      <c r="B41" s="3" t="s">
        <v>70</v>
      </c>
      <c r="C41" s="47">
        <v>10509.41</v>
      </c>
      <c r="D41" s="11">
        <v>8554.9500000000007</v>
      </c>
      <c r="E41" s="10">
        <v>2000</v>
      </c>
      <c r="F41" s="29">
        <f t="shared" si="7"/>
        <v>10554.95</v>
      </c>
      <c r="G41" s="120">
        <v>8000</v>
      </c>
      <c r="H41" s="36">
        <v>12000</v>
      </c>
      <c r="I41" s="1"/>
    </row>
    <row r="42" spans="1:12" ht="12.75" x14ac:dyDescent="0.2">
      <c r="A42">
        <v>648</v>
      </c>
      <c r="B42" s="3" t="s">
        <v>71</v>
      </c>
      <c r="C42" s="47">
        <v>2933.1</v>
      </c>
      <c r="D42" s="11">
        <v>3306.98</v>
      </c>
      <c r="E42" s="10">
        <v>0</v>
      </c>
      <c r="F42" s="29">
        <f t="shared" si="7"/>
        <v>3306.98</v>
      </c>
      <c r="G42" s="120">
        <v>2000</v>
      </c>
      <c r="H42" s="36">
        <v>3000</v>
      </c>
    </row>
    <row r="43" spans="1:12" ht="12.75" x14ac:dyDescent="0.2">
      <c r="A43">
        <v>649</v>
      </c>
      <c r="B43" s="3" t="s">
        <v>72</v>
      </c>
      <c r="C43" s="47">
        <v>22245.51</v>
      </c>
      <c r="D43" s="11">
        <v>11980.21</v>
      </c>
      <c r="E43" s="10">
        <v>2000</v>
      </c>
      <c r="F43" s="29">
        <f t="shared" si="7"/>
        <v>13980.21</v>
      </c>
      <c r="G43" s="120">
        <v>13000</v>
      </c>
      <c r="H43" s="36">
        <v>16000</v>
      </c>
      <c r="I43" s="1" t="s">
        <v>109</v>
      </c>
    </row>
    <row r="44" spans="1:12" ht="12.75" x14ac:dyDescent="0.2">
      <c r="A44">
        <v>650</v>
      </c>
      <c r="B44" s="3" t="s">
        <v>73</v>
      </c>
      <c r="C44" s="47">
        <v>2816.72</v>
      </c>
      <c r="D44" s="11">
        <v>1552.13</v>
      </c>
      <c r="E44" s="143">
        <f t="shared" ref="E44:E45" si="10">D44/3</f>
        <v>517.37666666666667</v>
      </c>
      <c r="F44" s="29">
        <f t="shared" si="7"/>
        <v>2069.5066666666667</v>
      </c>
      <c r="G44" s="120">
        <v>3500</v>
      </c>
      <c r="H44" s="36">
        <v>3500</v>
      </c>
    </row>
    <row r="45" spans="1:12" ht="12.75" x14ac:dyDescent="0.2">
      <c r="A45">
        <v>652</v>
      </c>
      <c r="B45" s="3" t="s">
        <v>74</v>
      </c>
      <c r="C45" s="47">
        <v>12159.73</v>
      </c>
      <c r="D45" s="11">
        <v>9115.0499999999993</v>
      </c>
      <c r="E45" s="143">
        <f t="shared" si="10"/>
        <v>3038.35</v>
      </c>
      <c r="F45" s="29">
        <f t="shared" si="7"/>
        <v>12153.4</v>
      </c>
      <c r="G45" s="120">
        <v>13000</v>
      </c>
      <c r="H45" s="36">
        <v>13000</v>
      </c>
    </row>
    <row r="46" spans="1:12" ht="12.75" x14ac:dyDescent="0.2">
      <c r="A46">
        <v>655</v>
      </c>
      <c r="B46" s="3" t="s">
        <v>75</v>
      </c>
      <c r="C46" s="47">
        <v>0</v>
      </c>
      <c r="D46" s="11">
        <v>159.4</v>
      </c>
      <c r="E46" s="10">
        <v>0</v>
      </c>
      <c r="F46" s="29">
        <f t="shared" si="7"/>
        <v>159.4</v>
      </c>
      <c r="G46" s="120">
        <v>5000</v>
      </c>
      <c r="H46" s="89">
        <v>176375</v>
      </c>
      <c r="I46" s="142" t="s">
        <v>213</v>
      </c>
    </row>
    <row r="47" spans="1:12" ht="12.75" x14ac:dyDescent="0.2">
      <c r="B47" s="17" t="s">
        <v>76</v>
      </c>
      <c r="C47" s="47">
        <f>SUM(C33:C46)</f>
        <v>303859.38999999996</v>
      </c>
      <c r="D47" s="11">
        <f>SUM(D33:D46)</f>
        <v>161640.32000000001</v>
      </c>
      <c r="E47" s="18"/>
      <c r="F47" s="29">
        <f t="shared" ref="F47:H47" si="11">SUM(F33:F46)</f>
        <v>305106.56333333341</v>
      </c>
      <c r="G47" s="121">
        <v>298090.40044520004</v>
      </c>
      <c r="H47" s="37">
        <f t="shared" si="11"/>
        <v>483398.89199999999</v>
      </c>
      <c r="I47" s="14" t="s">
        <v>109</v>
      </c>
      <c r="K47" s="6">
        <f>G47-F47</f>
        <v>-7016.1628881333745</v>
      </c>
    </row>
    <row r="48" spans="1:12" ht="12.75" x14ac:dyDescent="0.2">
      <c r="C48" s="48"/>
      <c r="D48" s="12"/>
      <c r="E48" s="6"/>
      <c r="F48" s="30"/>
      <c r="G48" s="121"/>
      <c r="H48" s="37"/>
    </row>
    <row r="49" spans="1:11" ht="12.75" x14ac:dyDescent="0.2">
      <c r="B49" s="2" t="s">
        <v>77</v>
      </c>
      <c r="C49" s="47"/>
      <c r="D49" s="11"/>
      <c r="E49" s="10"/>
      <c r="F49" s="29"/>
      <c r="G49" s="119"/>
      <c r="H49" s="35"/>
    </row>
    <row r="50" spans="1:11" ht="12.75" x14ac:dyDescent="0.2">
      <c r="A50">
        <v>660</v>
      </c>
      <c r="B50" t="s">
        <v>78</v>
      </c>
      <c r="C50" s="47">
        <v>2380.6799999999998</v>
      </c>
      <c r="D50" s="11">
        <v>2027.92</v>
      </c>
      <c r="E50" s="10">
        <v>600</v>
      </c>
      <c r="F50" s="29">
        <f t="shared" ref="F50:F51" si="12">SUM(D50:E50)</f>
        <v>2627.92</v>
      </c>
      <c r="G50" s="119">
        <v>2500</v>
      </c>
      <c r="H50" s="35">
        <v>2500</v>
      </c>
    </row>
    <row r="51" spans="1:11" ht="12.75" x14ac:dyDescent="0.2">
      <c r="A51">
        <v>661</v>
      </c>
      <c r="B51" s="3" t="s">
        <v>79</v>
      </c>
      <c r="C51" s="47">
        <v>550</v>
      </c>
      <c r="D51" s="11">
        <v>250</v>
      </c>
      <c r="E51" s="60"/>
      <c r="F51" s="29">
        <f t="shared" si="12"/>
        <v>250</v>
      </c>
      <c r="G51" s="119">
        <v>1000</v>
      </c>
      <c r="H51" s="35">
        <v>1000</v>
      </c>
    </row>
    <row r="52" spans="1:11" ht="12.75" x14ac:dyDescent="0.2">
      <c r="B52" s="2" t="s">
        <v>80</v>
      </c>
      <c r="C52" s="47">
        <f>SUM(C50:C51)</f>
        <v>2930.68</v>
      </c>
      <c r="D52" s="11">
        <f>SUM(D50:D51)</f>
        <v>2277.92</v>
      </c>
      <c r="E52" s="10"/>
      <c r="F52" s="29">
        <f t="shared" ref="F52:H52" si="13">SUM(F50:F51)</f>
        <v>2877.92</v>
      </c>
      <c r="G52" s="119">
        <v>3500</v>
      </c>
      <c r="H52" s="35">
        <f t="shared" si="13"/>
        <v>3500</v>
      </c>
      <c r="K52" s="6">
        <f>G52-F52</f>
        <v>622.07999999999993</v>
      </c>
    </row>
    <row r="53" spans="1:11" ht="12.75" x14ac:dyDescent="0.2">
      <c r="C53" s="47"/>
      <c r="D53" s="11"/>
      <c r="E53" s="10"/>
      <c r="F53" s="29"/>
      <c r="G53" s="119"/>
      <c r="H53" s="35"/>
    </row>
    <row r="54" spans="1:11" ht="12.75" x14ac:dyDescent="0.2">
      <c r="B54" s="2" t="s">
        <v>81</v>
      </c>
      <c r="C54" s="47"/>
      <c r="D54" s="11"/>
      <c r="E54" s="10"/>
      <c r="F54" s="29"/>
      <c r="G54" s="119"/>
      <c r="H54" s="35"/>
    </row>
    <row r="55" spans="1:11" ht="12.75" x14ac:dyDescent="0.2">
      <c r="A55">
        <v>665</v>
      </c>
      <c r="B55" t="s">
        <v>35</v>
      </c>
      <c r="C55" s="47">
        <v>43184.480000000003</v>
      </c>
      <c r="D55" s="11">
        <v>28957.18</v>
      </c>
      <c r="E55" s="143">
        <f>D55*0.5</f>
        <v>14478.59</v>
      </c>
      <c r="F55" s="29">
        <f t="shared" ref="F55:F56" si="14">SUM(D55:E55)</f>
        <v>43435.770000000004</v>
      </c>
      <c r="G55" s="120">
        <v>43177.751999999993</v>
      </c>
      <c r="H55" s="36">
        <f>3.48*12*820</f>
        <v>34243.199999999997</v>
      </c>
      <c r="I55" s="1" t="s">
        <v>218</v>
      </c>
    </row>
    <row r="56" spans="1:11" ht="12.75" x14ac:dyDescent="0.2">
      <c r="A56">
        <v>666</v>
      </c>
      <c r="B56" t="s">
        <v>82</v>
      </c>
      <c r="C56" s="47">
        <v>106442.52</v>
      </c>
      <c r="D56" s="11">
        <v>71706.759999999995</v>
      </c>
      <c r="E56" s="143">
        <f>D56*0.5</f>
        <v>35853.379999999997</v>
      </c>
      <c r="F56" s="29">
        <f t="shared" si="14"/>
        <v>107560.13999999998</v>
      </c>
      <c r="G56" s="120">
        <v>106980.264</v>
      </c>
      <c r="H56" s="37">
        <f>9.35*12*820</f>
        <v>92003.999999999985</v>
      </c>
      <c r="I56" s="1" t="s">
        <v>218</v>
      </c>
    </row>
    <row r="57" spans="1:11" ht="12.75" x14ac:dyDescent="0.2">
      <c r="B57" s="20" t="s">
        <v>83</v>
      </c>
      <c r="C57" s="47">
        <f>SUM(C55:C56)</f>
        <v>149627</v>
      </c>
      <c r="D57" s="11">
        <f>SUM(D55:D56)</f>
        <v>100663.94</v>
      </c>
      <c r="E57" s="18"/>
      <c r="F57" s="29">
        <f t="shared" ref="F57" si="15">SUM(F55:F56)</f>
        <v>150995.90999999997</v>
      </c>
      <c r="G57" s="121">
        <v>150158.016</v>
      </c>
      <c r="H57" s="37">
        <f>SUM(H55:H56)</f>
        <v>126247.19999999998</v>
      </c>
      <c r="K57" s="6">
        <f>G57-F57</f>
        <v>-837.89399999997113</v>
      </c>
    </row>
    <row r="58" spans="1:11" ht="12.75" x14ac:dyDescent="0.2">
      <c r="C58" s="47"/>
      <c r="D58" s="11"/>
      <c r="E58" s="10"/>
      <c r="F58" s="29"/>
      <c r="G58" s="119"/>
      <c r="H58" s="35"/>
    </row>
    <row r="59" spans="1:11" ht="12.75" x14ac:dyDescent="0.2">
      <c r="B59" s="2" t="s">
        <v>84</v>
      </c>
      <c r="C59" s="47"/>
      <c r="D59" s="11"/>
      <c r="E59" s="10"/>
      <c r="F59" s="29"/>
      <c r="G59" s="119"/>
      <c r="H59" s="35"/>
    </row>
    <row r="60" spans="1:11" ht="12.75" x14ac:dyDescent="0.2">
      <c r="A60">
        <v>670</v>
      </c>
      <c r="B60" t="s">
        <v>85</v>
      </c>
      <c r="C60" s="47">
        <v>7738.6</v>
      </c>
      <c r="D60" s="11">
        <v>6022.24</v>
      </c>
      <c r="E60" s="143">
        <f t="shared" ref="E60:E63" si="16">D60/3</f>
        <v>2007.4133333333332</v>
      </c>
      <c r="F60" s="29">
        <f t="shared" ref="F60:F67" si="17">SUM(D60:E60)</f>
        <v>8029.6533333333327</v>
      </c>
      <c r="G60" s="120">
        <v>9000</v>
      </c>
      <c r="H60" s="36">
        <v>9000</v>
      </c>
    </row>
    <row r="61" spans="1:11" ht="12.75" x14ac:dyDescent="0.2">
      <c r="A61">
        <v>671</v>
      </c>
      <c r="B61" t="s">
        <v>86</v>
      </c>
      <c r="C61" s="47">
        <v>2249.63</v>
      </c>
      <c r="D61" s="11">
        <v>2080.5700000000002</v>
      </c>
      <c r="E61" s="143">
        <f t="shared" si="16"/>
        <v>693.52333333333343</v>
      </c>
      <c r="F61" s="29">
        <f t="shared" si="17"/>
        <v>2774.0933333333337</v>
      </c>
      <c r="G61" s="120">
        <v>2000</v>
      </c>
      <c r="H61" s="36">
        <v>2000</v>
      </c>
    </row>
    <row r="62" spans="1:11" ht="12.75" x14ac:dyDescent="0.2">
      <c r="A62">
        <v>672</v>
      </c>
      <c r="B62" t="s">
        <v>87</v>
      </c>
      <c r="C62" s="47">
        <v>3963.97</v>
      </c>
      <c r="D62" s="11">
        <v>1754.46</v>
      </c>
      <c r="E62" s="143">
        <v>6000</v>
      </c>
      <c r="F62" s="29">
        <f t="shared" si="17"/>
        <v>7754.46</v>
      </c>
      <c r="G62" s="120">
        <v>7500</v>
      </c>
      <c r="H62" s="36">
        <v>10000</v>
      </c>
      <c r="I62" s="1" t="s">
        <v>109</v>
      </c>
    </row>
    <row r="63" spans="1:11" ht="12.75" x14ac:dyDescent="0.2">
      <c r="A63">
        <v>674</v>
      </c>
      <c r="B63" t="s">
        <v>88</v>
      </c>
      <c r="C63" s="47">
        <v>1301.79</v>
      </c>
      <c r="D63" s="11">
        <v>875.34</v>
      </c>
      <c r="E63" s="143">
        <f t="shared" si="16"/>
        <v>291.78000000000003</v>
      </c>
      <c r="F63" s="29">
        <f t="shared" si="17"/>
        <v>1167.1200000000001</v>
      </c>
      <c r="G63" s="120">
        <v>1200</v>
      </c>
      <c r="H63" s="36">
        <v>1200</v>
      </c>
    </row>
    <row r="64" spans="1:11" ht="12.75" x14ac:dyDescent="0.2">
      <c r="A64">
        <v>675</v>
      </c>
      <c r="B64" t="s">
        <v>89</v>
      </c>
      <c r="C64" s="47">
        <v>103.88</v>
      </c>
      <c r="D64" s="11">
        <v>1180</v>
      </c>
      <c r="E64" s="10">
        <v>0</v>
      </c>
      <c r="F64" s="29">
        <f t="shared" si="17"/>
        <v>1180</v>
      </c>
      <c r="G64" s="120">
        <v>2000</v>
      </c>
      <c r="H64" s="36">
        <v>2000</v>
      </c>
    </row>
    <row r="65" spans="1:11" ht="12.75" x14ac:dyDescent="0.2">
      <c r="A65">
        <v>680</v>
      </c>
      <c r="B65" t="s">
        <v>90</v>
      </c>
      <c r="C65" s="47">
        <v>6019</v>
      </c>
      <c r="D65" s="11">
        <v>9400</v>
      </c>
      <c r="E65" s="10">
        <v>0</v>
      </c>
      <c r="F65" s="29">
        <f t="shared" si="17"/>
        <v>9400</v>
      </c>
      <c r="G65" s="120">
        <v>11000</v>
      </c>
      <c r="H65" s="36">
        <v>10000</v>
      </c>
    </row>
    <row r="66" spans="1:11" ht="12.75" x14ac:dyDescent="0.2">
      <c r="A66">
        <v>683</v>
      </c>
      <c r="B66" t="s">
        <v>91</v>
      </c>
      <c r="C66" s="47">
        <v>2949</v>
      </c>
      <c r="D66" s="11">
        <v>4000</v>
      </c>
      <c r="E66" s="60"/>
      <c r="F66" s="29">
        <f t="shared" si="17"/>
        <v>4000</v>
      </c>
      <c r="G66" s="120">
        <v>3100</v>
      </c>
      <c r="H66" s="36">
        <v>4000</v>
      </c>
    </row>
    <row r="67" spans="1:11" ht="12.75" x14ac:dyDescent="0.2">
      <c r="A67">
        <v>690</v>
      </c>
      <c r="B67" t="s">
        <v>92</v>
      </c>
      <c r="C67" s="47">
        <v>8434.65</v>
      </c>
      <c r="D67" s="11">
        <v>5771.48</v>
      </c>
      <c r="E67" s="143">
        <f t="shared" ref="E67" si="18">D67/3</f>
        <v>1923.8266666666666</v>
      </c>
      <c r="F67" s="29">
        <f t="shared" si="17"/>
        <v>7695.3066666666664</v>
      </c>
      <c r="G67" s="120">
        <v>8819.5206933000009</v>
      </c>
      <c r="H67" s="37">
        <f>0.0765*(H7+H10+H12+H33)</f>
        <v>9123.3135000000002</v>
      </c>
      <c r="I67" s="13" t="s">
        <v>114</v>
      </c>
    </row>
    <row r="68" spans="1:11" ht="15.75" x14ac:dyDescent="0.25">
      <c r="B68" s="56" t="s">
        <v>93</v>
      </c>
      <c r="C68" s="48">
        <f>SUM(C60:C67)</f>
        <v>32760.519999999997</v>
      </c>
      <c r="D68" s="12">
        <f>SUM(D60:D67)</f>
        <v>31084.09</v>
      </c>
      <c r="E68" s="19"/>
      <c r="F68" s="30">
        <f t="shared" ref="F68:H68" si="19">SUM(F60:F67)</f>
        <v>42000.633333333324</v>
      </c>
      <c r="G68" s="121">
        <v>44619.520693300001</v>
      </c>
      <c r="H68" s="37">
        <f t="shared" si="19"/>
        <v>47323.313500000004</v>
      </c>
      <c r="K68" s="6">
        <f>G68-F68</f>
        <v>2618.8873599666767</v>
      </c>
    </row>
    <row r="69" spans="1:11" ht="12.75" x14ac:dyDescent="0.2">
      <c r="C69" s="47"/>
      <c r="D69" s="11"/>
      <c r="E69" s="10"/>
      <c r="F69" s="29"/>
      <c r="G69" s="119"/>
      <c r="H69" s="35"/>
    </row>
    <row r="70" spans="1:11" ht="12.75" x14ac:dyDescent="0.2">
      <c r="B70" s="2" t="s">
        <v>94</v>
      </c>
      <c r="C70" s="47"/>
      <c r="D70" s="11"/>
      <c r="E70" s="10"/>
      <c r="F70" s="29"/>
      <c r="G70" s="119"/>
      <c r="H70" s="35"/>
    </row>
    <row r="71" spans="1:11" ht="12.75" x14ac:dyDescent="0.2">
      <c r="A71">
        <v>625</v>
      </c>
      <c r="B71" s="3" t="s">
        <v>95</v>
      </c>
      <c r="C71" s="47">
        <v>200</v>
      </c>
      <c r="D71" s="11">
        <v>0</v>
      </c>
      <c r="E71" s="10">
        <v>0</v>
      </c>
      <c r="F71" s="29">
        <f t="shared" ref="F71:F74" si="20">SUM(D71:E71)</f>
        <v>0</v>
      </c>
      <c r="G71" s="119">
        <v>0</v>
      </c>
      <c r="H71" s="35">
        <v>0</v>
      </c>
      <c r="I71" s="1" t="s">
        <v>109</v>
      </c>
    </row>
    <row r="72" spans="1:11" ht="12.75" x14ac:dyDescent="0.2">
      <c r="A72">
        <v>622</v>
      </c>
      <c r="B72" s="3" t="s">
        <v>56</v>
      </c>
      <c r="C72" s="47">
        <v>0</v>
      </c>
      <c r="D72" s="11">
        <v>0</v>
      </c>
      <c r="E72" s="60"/>
      <c r="F72" s="29">
        <f t="shared" si="20"/>
        <v>0</v>
      </c>
      <c r="G72" s="119">
        <v>0</v>
      </c>
      <c r="H72" s="35">
        <v>0</v>
      </c>
    </row>
    <row r="73" spans="1:11" ht="12.75" x14ac:dyDescent="0.2">
      <c r="A73">
        <v>623</v>
      </c>
      <c r="B73" s="1" t="s">
        <v>170</v>
      </c>
      <c r="C73" s="47">
        <v>135510</v>
      </c>
      <c r="D73" s="11">
        <v>17246.580000000002</v>
      </c>
      <c r="E73" s="60"/>
      <c r="F73" s="29">
        <f t="shared" si="20"/>
        <v>17246.580000000002</v>
      </c>
      <c r="G73" s="119">
        <v>17246.580000000002</v>
      </c>
      <c r="H73" s="35">
        <v>17246.580000000002</v>
      </c>
    </row>
    <row r="74" spans="1:11" ht="12.75" x14ac:dyDescent="0.2">
      <c r="A74">
        <v>624</v>
      </c>
      <c r="B74" s="1" t="s">
        <v>171</v>
      </c>
      <c r="C74" s="47">
        <v>37615</v>
      </c>
      <c r="D74" s="11">
        <v>9978.6299999999992</v>
      </c>
      <c r="E74" s="60"/>
      <c r="F74" s="29">
        <f t="shared" si="20"/>
        <v>9978.6299999999992</v>
      </c>
      <c r="G74" s="119">
        <v>9978.6299999999992</v>
      </c>
      <c r="H74" s="38">
        <v>9978.6299999999992</v>
      </c>
    </row>
    <row r="75" spans="1:11" ht="12.75" x14ac:dyDescent="0.2">
      <c r="B75" s="17" t="s">
        <v>96</v>
      </c>
      <c r="C75" s="47">
        <f>SUM(C71:C74)</f>
        <v>173325</v>
      </c>
      <c r="D75" s="11">
        <f>SUM(D71:D74)</f>
        <v>27225.21</v>
      </c>
      <c r="E75" s="18"/>
      <c r="F75" s="29">
        <f t="shared" ref="F75:H75" si="21">SUM(F71:F74)</f>
        <v>27225.21</v>
      </c>
      <c r="G75" s="122">
        <v>27225.21</v>
      </c>
      <c r="H75" s="35">
        <f t="shared" si="21"/>
        <v>27225.21</v>
      </c>
      <c r="K75" s="6">
        <f>G75-F75</f>
        <v>0</v>
      </c>
    </row>
    <row r="76" spans="1:11" ht="12.75" x14ac:dyDescent="0.2">
      <c r="B76" s="2"/>
      <c r="C76" s="47"/>
      <c r="D76" s="11"/>
      <c r="E76" s="10"/>
      <c r="F76" s="29"/>
      <c r="G76" s="119"/>
      <c r="H76" s="35"/>
    </row>
    <row r="77" spans="1:11" ht="12.75" x14ac:dyDescent="0.2">
      <c r="B77" s="2" t="s">
        <v>97</v>
      </c>
      <c r="C77" s="47"/>
      <c r="D77" s="11"/>
      <c r="E77" s="10"/>
      <c r="F77" s="29"/>
      <c r="G77" s="119"/>
      <c r="H77" s="35"/>
    </row>
    <row r="78" spans="1:11" ht="12.75" x14ac:dyDescent="0.2">
      <c r="A78">
        <v>745</v>
      </c>
      <c r="B78" s="3" t="s">
        <v>98</v>
      </c>
      <c r="C78" s="47">
        <v>602</v>
      </c>
      <c r="D78" s="11">
        <v>0</v>
      </c>
      <c r="E78" s="10">
        <v>1500</v>
      </c>
      <c r="F78" s="29">
        <f>SUM(D78:E78)</f>
        <v>1500</v>
      </c>
      <c r="G78" s="119">
        <v>0</v>
      </c>
      <c r="H78" s="35">
        <v>0</v>
      </c>
    </row>
    <row r="79" spans="1:11" ht="12.75" x14ac:dyDescent="0.2">
      <c r="A79">
        <v>746</v>
      </c>
      <c r="B79" s="3" t="s">
        <v>101</v>
      </c>
      <c r="C79" s="47">
        <v>0</v>
      </c>
      <c r="D79" s="11">
        <v>0</v>
      </c>
      <c r="E79" s="10">
        <v>0</v>
      </c>
      <c r="F79" s="29">
        <f>SUM(D79:E79)</f>
        <v>0</v>
      </c>
      <c r="G79" s="119">
        <v>2000</v>
      </c>
      <c r="H79" s="35">
        <v>1000</v>
      </c>
    </row>
    <row r="80" spans="1:11" ht="12.75" x14ac:dyDescent="0.2">
      <c r="B80" s="1" t="s">
        <v>185</v>
      </c>
      <c r="C80" s="47"/>
      <c r="D80" s="11"/>
      <c r="E80" s="10"/>
      <c r="F80" s="29"/>
      <c r="G80" s="119">
        <v>30000</v>
      </c>
      <c r="H80" s="35">
        <v>20000</v>
      </c>
      <c r="I80" s="1" t="s">
        <v>109</v>
      </c>
    </row>
    <row r="81" spans="1:11" ht="12.75" x14ac:dyDescent="0.2">
      <c r="B81" s="3"/>
      <c r="C81" s="47"/>
      <c r="D81" s="11"/>
      <c r="E81" s="8"/>
      <c r="F81" s="29">
        <f>SUM(D81:E81)</f>
        <v>0</v>
      </c>
      <c r="G81" s="120">
        <v>0</v>
      </c>
      <c r="H81" s="37">
        <v>0</v>
      </c>
    </row>
    <row r="82" spans="1:11" ht="12.75" x14ac:dyDescent="0.2">
      <c r="B82" s="17" t="s">
        <v>99</v>
      </c>
      <c r="C82" s="47">
        <f>SUM(C78:C81)</f>
        <v>602</v>
      </c>
      <c r="D82" s="11">
        <f>SUM(D78:D81)</f>
        <v>0</v>
      </c>
      <c r="E82" s="19"/>
      <c r="F82" s="29">
        <f>SUM(F78:F81)</f>
        <v>1500</v>
      </c>
      <c r="G82" s="119">
        <v>32000</v>
      </c>
      <c r="H82" s="35">
        <f>SUM(H78:H81)</f>
        <v>21000</v>
      </c>
      <c r="K82" s="6">
        <f>G82-F82</f>
        <v>30500</v>
      </c>
    </row>
    <row r="83" spans="1:11" ht="12.75" x14ac:dyDescent="0.2">
      <c r="B83" s="2"/>
      <c r="C83" s="47"/>
      <c r="D83" s="11"/>
      <c r="E83" s="6"/>
      <c r="F83" s="29"/>
      <c r="G83" s="119"/>
      <c r="H83" s="35"/>
    </row>
    <row r="84" spans="1:11" ht="12.75" x14ac:dyDescent="0.2">
      <c r="A84" s="20">
        <v>754</v>
      </c>
      <c r="B84" s="23" t="s">
        <v>167</v>
      </c>
      <c r="C84" s="47">
        <v>0</v>
      </c>
      <c r="D84" s="11">
        <v>0</v>
      </c>
      <c r="E84" s="18"/>
      <c r="F84" s="29"/>
      <c r="G84" s="119">
        <v>0</v>
      </c>
      <c r="H84" s="35">
        <v>0</v>
      </c>
    </row>
    <row r="85" spans="1:11" ht="12.75" x14ac:dyDescent="0.2">
      <c r="A85">
        <v>775</v>
      </c>
      <c r="B85" s="3" t="s">
        <v>112</v>
      </c>
      <c r="C85" s="47">
        <v>1094</v>
      </c>
      <c r="D85" s="11">
        <v>175</v>
      </c>
      <c r="E85" s="10">
        <v>0</v>
      </c>
      <c r="F85" s="29"/>
      <c r="G85" s="119">
        <v>0</v>
      </c>
      <c r="H85" s="35">
        <v>0</v>
      </c>
    </row>
    <row r="86" spans="1:11" ht="12.75" x14ac:dyDescent="0.2">
      <c r="A86">
        <v>890</v>
      </c>
      <c r="B86" s="3" t="s">
        <v>60</v>
      </c>
      <c r="C86" s="47">
        <v>300</v>
      </c>
      <c r="D86" s="11">
        <v>17.5</v>
      </c>
      <c r="E86" s="10">
        <v>0</v>
      </c>
      <c r="F86" s="29">
        <f>SUM(D86:E86)</f>
        <v>17.5</v>
      </c>
      <c r="G86" s="119">
        <v>0</v>
      </c>
      <c r="H86" s="35">
        <v>0</v>
      </c>
    </row>
    <row r="87" spans="1:11" ht="12.75" x14ac:dyDescent="0.2">
      <c r="B87" s="21" t="s">
        <v>113</v>
      </c>
      <c r="C87" s="47">
        <f>SUM(C84:C86)</f>
        <v>1394</v>
      </c>
      <c r="D87" s="11">
        <f>SUM(D84:D86)</f>
        <v>192.5</v>
      </c>
      <c r="E87" s="22"/>
      <c r="F87" s="29">
        <f>SUM(D87:E87)</f>
        <v>192.5</v>
      </c>
      <c r="G87" s="119">
        <v>0</v>
      </c>
      <c r="H87" s="35">
        <f>SUM(H84:H86)</f>
        <v>0</v>
      </c>
      <c r="K87" s="6">
        <f>G87-F87</f>
        <v>-192.5</v>
      </c>
    </row>
    <row r="88" spans="1:11" ht="12.75" x14ac:dyDescent="0.2">
      <c r="B88" s="24"/>
      <c r="C88" s="47"/>
      <c r="D88" s="11"/>
      <c r="E88" s="9"/>
      <c r="F88" s="29"/>
      <c r="G88" s="119"/>
      <c r="H88" s="35"/>
    </row>
    <row r="89" spans="1:11" ht="12.75" x14ac:dyDescent="0.2">
      <c r="B89" s="25" t="s">
        <v>100</v>
      </c>
      <c r="C89" s="47">
        <f>SUM(C7:C87)/2</f>
        <v>847181.78999999992</v>
      </c>
      <c r="D89" s="11">
        <f>SUM(D7:D87)/2</f>
        <v>431510.47999999992</v>
      </c>
      <c r="E89" s="26">
        <f>SUM(E7:E87)/2</f>
        <v>151694.17166666666</v>
      </c>
      <c r="F89" s="30">
        <f>SUM(F7:F87)/2</f>
        <v>734811.32333333325</v>
      </c>
      <c r="G89" s="119">
        <v>752640.14713850012</v>
      </c>
      <c r="H89" s="35">
        <f>SUM(H7:H87)/2</f>
        <v>916261.86549999984</v>
      </c>
      <c r="K89" s="6">
        <f>SUM(K19:K87)</f>
        <v>17741.323805166656</v>
      </c>
    </row>
    <row r="90" spans="1:11" x14ac:dyDescent="0.25">
      <c r="G90" s="7"/>
    </row>
    <row r="91" spans="1:11" x14ac:dyDescent="0.25">
      <c r="G91" s="12">
        <f>G89-F89</f>
        <v>17828.823805166874</v>
      </c>
    </row>
    <row r="92" spans="1:11" x14ac:dyDescent="0.25">
      <c r="C92" s="32" t="s">
        <v>109</v>
      </c>
      <c r="G92" s="7"/>
    </row>
    <row r="93" spans="1:11" x14ac:dyDescent="0.25">
      <c r="G93" s="12"/>
    </row>
    <row r="94" spans="1:11" x14ac:dyDescent="0.25">
      <c r="E94" s="3"/>
      <c r="F94" s="31"/>
    </row>
  </sheetData>
  <phoneticPr fontId="0" type="noConversion"/>
  <printOptions gridLines="1"/>
  <pageMargins left="0.5" right="0.5" top="0.25" bottom="0.25" header="0" footer="0"/>
  <pageSetup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3" sqref="B3"/>
    </sheetView>
  </sheetViews>
  <sheetFormatPr defaultRowHeight="12.75" x14ac:dyDescent="0.2"/>
  <cols>
    <col min="1" max="1" width="29.28515625" customWidth="1"/>
    <col min="2" max="2" width="17" customWidth="1"/>
    <col min="3" max="3" width="14.7109375" customWidth="1"/>
    <col min="4" max="4" width="15.7109375" customWidth="1"/>
    <col min="5" max="5" width="14.28515625" customWidth="1"/>
  </cols>
  <sheetData>
    <row r="1" spans="1:5" ht="18" x14ac:dyDescent="0.25">
      <c r="A1" s="86">
        <f>Revenues!A1</f>
        <v>2017</v>
      </c>
      <c r="B1" s="67" t="s">
        <v>127</v>
      </c>
    </row>
    <row r="2" spans="1:5" ht="15.75" x14ac:dyDescent="0.25">
      <c r="B2" s="110" t="str">
        <f>Revenues!B1</f>
        <v>Version V - Committee Recommended</v>
      </c>
      <c r="D2" s="63"/>
    </row>
    <row r="3" spans="1:5" x14ac:dyDescent="0.2">
      <c r="A3" s="2"/>
      <c r="B3" s="63"/>
      <c r="D3" s="63"/>
    </row>
    <row r="4" spans="1:5" x14ac:dyDescent="0.2">
      <c r="A4" s="2">
        <f>A1</f>
        <v>2017</v>
      </c>
      <c r="B4" s="65" t="s">
        <v>128</v>
      </c>
      <c r="D4" s="78" t="s">
        <v>164</v>
      </c>
      <c r="E4" s="97">
        <v>510641</v>
      </c>
    </row>
    <row r="5" spans="1:5" x14ac:dyDescent="0.2">
      <c r="A5" s="1" t="s">
        <v>129</v>
      </c>
      <c r="B5" s="94">
        <f>198889800+1091600</f>
        <v>199981400</v>
      </c>
      <c r="C5" s="95" t="s">
        <v>109</v>
      </c>
      <c r="D5" s="15" t="s">
        <v>175</v>
      </c>
      <c r="E5" s="153">
        <f>B12</f>
        <v>533652.85710000002</v>
      </c>
    </row>
    <row r="6" spans="1:5" x14ac:dyDescent="0.2">
      <c r="A6" s="1" t="s">
        <v>130</v>
      </c>
      <c r="B6" s="69">
        <f>Revenues!I6</f>
        <v>0.03</v>
      </c>
      <c r="D6" s="15" t="s">
        <v>165</v>
      </c>
      <c r="E6" s="154">
        <f>E5-E4</f>
        <v>23011.857100000023</v>
      </c>
    </row>
    <row r="7" spans="1:5" x14ac:dyDescent="0.2">
      <c r="A7" s="1" t="s">
        <v>131</v>
      </c>
      <c r="B7" s="70">
        <f>Revenues!H6</f>
        <v>533652.85710000002</v>
      </c>
      <c r="C7" t="s">
        <v>109</v>
      </c>
      <c r="D7" s="15" t="s">
        <v>166</v>
      </c>
      <c r="E7" s="155">
        <f>E6/E4</f>
        <v>4.5064648353735838E-2</v>
      </c>
    </row>
    <row r="8" spans="1:5" x14ac:dyDescent="0.2">
      <c r="A8" s="127" t="s">
        <v>132</v>
      </c>
      <c r="B8" s="128">
        <f>B7/B5*1000</f>
        <v>2.6685124571585161</v>
      </c>
      <c r="E8" s="6"/>
    </row>
    <row r="9" spans="1:5" x14ac:dyDescent="0.2">
      <c r="A9" s="107" t="s">
        <v>179</v>
      </c>
      <c r="B9" s="108">
        <v>2.6164916730000001</v>
      </c>
      <c r="E9" s="6"/>
    </row>
    <row r="10" spans="1:5" x14ac:dyDescent="0.2">
      <c r="A10" s="1"/>
      <c r="B10" s="71"/>
      <c r="E10" s="6"/>
    </row>
    <row r="11" spans="1:5" x14ac:dyDescent="0.2">
      <c r="A11" s="87">
        <f>A1</f>
        <v>2017</v>
      </c>
    </row>
    <row r="12" spans="1:5" x14ac:dyDescent="0.2">
      <c r="A12" s="74" t="s">
        <v>176</v>
      </c>
      <c r="B12" s="92">
        <f>Revenues!H6</f>
        <v>533652.85710000002</v>
      </c>
      <c r="D12" s="6"/>
    </row>
    <row r="13" spans="1:5" x14ac:dyDescent="0.2">
      <c r="A13" s="109" t="s">
        <v>133</v>
      </c>
      <c r="B13" s="92">
        <f>Revenues!H59</f>
        <v>382609</v>
      </c>
      <c r="D13" s="6"/>
    </row>
    <row r="14" spans="1:5" x14ac:dyDescent="0.2">
      <c r="A14" s="74" t="s">
        <v>177</v>
      </c>
      <c r="B14" s="72">
        <f>SUM(B12:B13)</f>
        <v>916261.85710000002</v>
      </c>
      <c r="D14" s="6"/>
    </row>
    <row r="15" spans="1:5" x14ac:dyDescent="0.2">
      <c r="A15" s="109" t="s">
        <v>134</v>
      </c>
      <c r="B15" s="72">
        <f>Expenditures!H89</f>
        <v>916261.86549999984</v>
      </c>
      <c r="D15" s="6"/>
    </row>
    <row r="16" spans="1:5" x14ac:dyDescent="0.2">
      <c r="A16" s="76" t="s">
        <v>135</v>
      </c>
      <c r="B16" s="73">
        <f>B15-B14</f>
        <v>8.3999998169019818E-3</v>
      </c>
      <c r="D16" s="6"/>
    </row>
    <row r="17" spans="1:6" x14ac:dyDescent="0.2">
      <c r="A17" s="2"/>
      <c r="B17" s="73"/>
      <c r="D17" s="6"/>
    </row>
    <row r="18" spans="1:6" x14ac:dyDescent="0.2">
      <c r="A18" s="74" t="s">
        <v>136</v>
      </c>
      <c r="B18" s="75" t="s">
        <v>137</v>
      </c>
      <c r="C18" s="7"/>
      <c r="D18" s="111"/>
    </row>
    <row r="19" spans="1:6" x14ac:dyDescent="0.2">
      <c r="A19" s="76" t="s">
        <v>138</v>
      </c>
      <c r="B19" s="77" t="s">
        <v>139</v>
      </c>
      <c r="D19" s="14"/>
    </row>
    <row r="20" spans="1:6" x14ac:dyDescent="0.2">
      <c r="A20" s="76" t="s">
        <v>140</v>
      </c>
      <c r="B20" s="77" t="s">
        <v>141</v>
      </c>
      <c r="D20" s="14"/>
    </row>
    <row r="21" spans="1:6" x14ac:dyDescent="0.2">
      <c r="A21" s="76" t="s">
        <v>142</v>
      </c>
      <c r="B21" s="77" t="s">
        <v>143</v>
      </c>
      <c r="D21" s="6"/>
    </row>
    <row r="22" spans="1:6" x14ac:dyDescent="0.2">
      <c r="A22" s="76"/>
      <c r="B22" s="77"/>
      <c r="D22" s="6"/>
      <c r="E22" s="78" t="s">
        <v>144</v>
      </c>
      <c r="F22" s="150" t="s">
        <v>180</v>
      </c>
    </row>
    <row r="23" spans="1:6" x14ac:dyDescent="0.2">
      <c r="A23" s="2"/>
      <c r="B23" s="65"/>
      <c r="C23" s="78" t="s">
        <v>145</v>
      </c>
      <c r="D23" s="14" t="s">
        <v>109</v>
      </c>
      <c r="E23" s="78" t="s">
        <v>146</v>
      </c>
      <c r="F23" s="150" t="s">
        <v>181</v>
      </c>
    </row>
    <row r="24" spans="1:6" x14ac:dyDescent="0.2">
      <c r="A24" s="2" t="s">
        <v>147</v>
      </c>
      <c r="B24" s="63"/>
      <c r="C24" s="78" t="s">
        <v>148</v>
      </c>
      <c r="D24" s="79" t="s">
        <v>149</v>
      </c>
      <c r="E24" s="78" t="s">
        <v>150</v>
      </c>
      <c r="F24" s="150" t="s">
        <v>182</v>
      </c>
    </row>
    <row r="25" spans="1:6" x14ac:dyDescent="0.2">
      <c r="A25" s="74" t="s">
        <v>151</v>
      </c>
      <c r="B25" s="102">
        <f>Revenues!G6</f>
        <v>518109.57</v>
      </c>
      <c r="C25" s="103">
        <v>0</v>
      </c>
      <c r="D25" s="147">
        <f>B25/($B$5/1000)</f>
        <v>2.5907887933577824</v>
      </c>
      <c r="E25" s="83">
        <f>(D25-$B$9)</f>
        <v>-2.5702879642217624E-2</v>
      </c>
      <c r="F25" s="151">
        <f>D25/$B$9-1</f>
        <v>-9.8234135072737816E-3</v>
      </c>
    </row>
    <row r="26" spans="1:6" x14ac:dyDescent="0.2">
      <c r="A26" s="74" t="s">
        <v>186</v>
      </c>
      <c r="B26" s="104">
        <f>1.01*B25</f>
        <v>523290.66570000001</v>
      </c>
      <c r="C26" s="97">
        <f>B26-B25</f>
        <v>5181.0957000000053</v>
      </c>
      <c r="D26" s="147">
        <f>B26/($B$5/1000)</f>
        <v>2.6166966812913603</v>
      </c>
      <c r="E26" s="83">
        <f t="shared" ref="E26:E28" si="0">100*(D26-$B$9)</f>
        <v>2.0500829136027576E-2</v>
      </c>
      <c r="F26" s="152">
        <f>D26/$B$9-1</f>
        <v>7.8352357653521665E-5</v>
      </c>
    </row>
    <row r="27" spans="1:6" x14ac:dyDescent="0.2">
      <c r="A27" s="74" t="s">
        <v>215</v>
      </c>
      <c r="B27" s="104">
        <f>1.025*B25</f>
        <v>531062.30924999993</v>
      </c>
      <c r="C27" s="97">
        <f>B27-B25</f>
        <v>12952.739249999926</v>
      </c>
      <c r="D27" s="147">
        <f>B27/($B$5/1000)</f>
        <v>2.6555585131917265</v>
      </c>
      <c r="E27" s="83">
        <f t="shared" si="0"/>
        <v>3.906684019172646</v>
      </c>
      <c r="F27" s="152">
        <f>D27/$B$9-1</f>
        <v>1.4931001155044088E-2</v>
      </c>
    </row>
    <row r="28" spans="1:6" x14ac:dyDescent="0.2">
      <c r="A28" s="123" t="s">
        <v>161</v>
      </c>
      <c r="B28" s="124">
        <f>1.03*B25</f>
        <v>533652.85710000002</v>
      </c>
      <c r="C28" s="125">
        <f>B28-B25</f>
        <v>15543.287100000016</v>
      </c>
      <c r="D28" s="148">
        <f>B28/($B$5/1000)</f>
        <v>2.6685124571585161</v>
      </c>
      <c r="E28" s="149">
        <f t="shared" si="0"/>
        <v>5.2020784158516076</v>
      </c>
      <c r="F28" s="126">
        <f>D28/$B$9-1</f>
        <v>1.9881884087508128E-2</v>
      </c>
    </row>
    <row r="29" spans="1:6" x14ac:dyDescent="0.2">
      <c r="A29" s="1"/>
      <c r="B29" s="68"/>
      <c r="D29" s="80"/>
    </row>
    <row r="30" spans="1:6" x14ac:dyDescent="0.2">
      <c r="A30" s="7"/>
      <c r="B30" s="98" t="s">
        <v>152</v>
      </c>
      <c r="C30" s="99" t="s">
        <v>187</v>
      </c>
      <c r="D30" s="100" t="s">
        <v>188</v>
      </c>
      <c r="E30" s="100" t="s">
        <v>162</v>
      </c>
    </row>
    <row r="31" spans="1:6" x14ac:dyDescent="0.2">
      <c r="A31" s="105" t="s">
        <v>153</v>
      </c>
      <c r="B31" s="96">
        <f>B25+B13</f>
        <v>900718.57000000007</v>
      </c>
      <c r="C31" s="82">
        <f>$B$31+C26</f>
        <v>905899.66570000001</v>
      </c>
      <c r="D31" s="81">
        <f>$B$31+C27</f>
        <v>913671.30924999993</v>
      </c>
      <c r="E31" s="81">
        <f>$B$31+C28</f>
        <v>916261.85710000014</v>
      </c>
    </row>
    <row r="32" spans="1:6" x14ac:dyDescent="0.2">
      <c r="A32" s="105" t="s">
        <v>134</v>
      </c>
      <c r="B32" s="81">
        <f>Expenditures!H89</f>
        <v>916261.86549999984</v>
      </c>
      <c r="C32" s="82">
        <f>B32</f>
        <v>916261.86549999984</v>
      </c>
      <c r="D32" s="81">
        <f>C32</f>
        <v>916261.86549999984</v>
      </c>
      <c r="E32" s="81">
        <f>D32</f>
        <v>916261.86549999984</v>
      </c>
    </row>
    <row r="33" spans="1:5" x14ac:dyDescent="0.2">
      <c r="A33" s="106" t="s">
        <v>183</v>
      </c>
      <c r="B33" s="81">
        <f>B31-B32</f>
        <v>-15543.295499999775</v>
      </c>
      <c r="C33" s="82">
        <f>C31-C32</f>
        <v>-10362.199799999828</v>
      </c>
      <c r="D33" s="81">
        <f>D31-D32</f>
        <v>-2590.5562499999069</v>
      </c>
      <c r="E33" s="81">
        <f>E31-E32</f>
        <v>-8.39999970048666E-3</v>
      </c>
    </row>
    <row r="34" spans="1:5" x14ac:dyDescent="0.2">
      <c r="A34" s="105" t="s">
        <v>154</v>
      </c>
      <c r="B34" s="81">
        <f>-B33</f>
        <v>15543.295499999775</v>
      </c>
      <c r="C34" s="82">
        <f>-C33</f>
        <v>10362.199799999828</v>
      </c>
      <c r="D34" s="81">
        <f>-D33</f>
        <v>2590.5562499999069</v>
      </c>
      <c r="E34" s="81">
        <f>-E33</f>
        <v>8.39999970048666E-3</v>
      </c>
    </row>
    <row r="35" spans="1:5" x14ac:dyDescent="0.2">
      <c r="B35" s="63"/>
      <c r="D35" s="6"/>
    </row>
    <row r="36" spans="1:5" x14ac:dyDescent="0.2">
      <c r="A36" s="2"/>
      <c r="B36" s="63"/>
      <c r="D36" s="6"/>
    </row>
    <row r="37" spans="1:5" x14ac:dyDescent="0.2">
      <c r="A37" s="74"/>
      <c r="C37" s="97"/>
      <c r="D37" s="97"/>
      <c r="E37" s="97"/>
    </row>
    <row r="38" spans="1:5" x14ac:dyDescent="0.2">
      <c r="A38" s="74"/>
      <c r="C38" s="97"/>
      <c r="D38" s="97"/>
      <c r="E38" s="97"/>
    </row>
    <row r="39" spans="1:5" x14ac:dyDescent="0.2">
      <c r="A39" s="74"/>
      <c r="C39" s="97"/>
      <c r="D39" s="97"/>
      <c r="E39" s="97"/>
    </row>
    <row r="40" spans="1:5" x14ac:dyDescent="0.2">
      <c r="A40" s="74"/>
      <c r="C40" s="97"/>
      <c r="D40" s="97"/>
      <c r="E40" s="97"/>
    </row>
    <row r="41" spans="1:5" x14ac:dyDescent="0.2">
      <c r="A41" s="74"/>
      <c r="C41" s="97"/>
      <c r="D41" s="97"/>
      <c r="E41" s="97"/>
    </row>
    <row r="42" spans="1:5" x14ac:dyDescent="0.2">
      <c r="A42" s="106"/>
      <c r="C42" s="101"/>
      <c r="D42" s="101"/>
      <c r="E42" s="101"/>
    </row>
    <row r="43" spans="1:5" x14ac:dyDescent="0.2">
      <c r="C43" s="97"/>
      <c r="D43" s="97"/>
      <c r="E43" s="97"/>
    </row>
    <row r="44" spans="1:5" x14ac:dyDescent="0.2">
      <c r="C44" s="97"/>
      <c r="D44" s="97"/>
      <c r="E44" s="97"/>
    </row>
  </sheetData>
  <printOptions gridLines="1"/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F19" sqref="F19"/>
    </sheetView>
  </sheetViews>
  <sheetFormatPr defaultRowHeight="12.75" x14ac:dyDescent="0.2"/>
  <cols>
    <col min="1" max="1" width="11.42578125" customWidth="1"/>
    <col min="2" max="2" width="36.5703125" customWidth="1"/>
    <col min="3" max="3" width="8" customWidth="1"/>
    <col min="4" max="4" width="11.28515625" customWidth="1"/>
    <col min="5" max="6" width="10.140625" bestFit="1" customWidth="1"/>
  </cols>
  <sheetData>
    <row r="1" spans="1:5" ht="18" x14ac:dyDescent="0.25">
      <c r="A1" s="85">
        <f>Revenues!A1</f>
        <v>2017</v>
      </c>
      <c r="B1" s="62" t="s">
        <v>120</v>
      </c>
      <c r="C1" s="62"/>
    </row>
    <row r="2" spans="1:5" ht="18" x14ac:dyDescent="0.25">
      <c r="B2" s="62" t="s">
        <v>121</v>
      </c>
      <c r="C2" s="62"/>
    </row>
    <row r="3" spans="1:5" x14ac:dyDescent="0.2">
      <c r="E3" s="78">
        <v>2017</v>
      </c>
    </row>
    <row r="4" spans="1:5" x14ac:dyDescent="0.2">
      <c r="A4" s="2" t="s">
        <v>122</v>
      </c>
      <c r="B4" s="63"/>
      <c r="D4" s="6"/>
      <c r="E4" s="78" t="s">
        <v>216</v>
      </c>
    </row>
    <row r="5" spans="1:5" x14ac:dyDescent="0.2">
      <c r="B5" s="64"/>
      <c r="D5" s="6"/>
      <c r="E5" t="s">
        <v>109</v>
      </c>
    </row>
    <row r="6" spans="1:5" x14ac:dyDescent="0.2">
      <c r="B6" s="64" t="s">
        <v>212</v>
      </c>
      <c r="C6">
        <v>1</v>
      </c>
      <c r="D6" s="144">
        <v>20000</v>
      </c>
      <c r="E6" s="6">
        <v>20000</v>
      </c>
    </row>
    <row r="7" spans="1:5" x14ac:dyDescent="0.2">
      <c r="B7" s="64" t="s">
        <v>210</v>
      </c>
      <c r="C7">
        <v>2</v>
      </c>
      <c r="D7" s="146" t="s">
        <v>178</v>
      </c>
      <c r="E7" s="6"/>
    </row>
    <row r="8" spans="1:5" x14ac:dyDescent="0.2">
      <c r="B8" s="64" t="s">
        <v>123</v>
      </c>
      <c r="C8">
        <v>3</v>
      </c>
      <c r="D8" s="6">
        <v>35000</v>
      </c>
      <c r="E8" s="6"/>
    </row>
    <row r="9" spans="1:5" x14ac:dyDescent="0.2">
      <c r="B9" s="64" t="s">
        <v>124</v>
      </c>
      <c r="C9">
        <v>3</v>
      </c>
      <c r="D9" s="6">
        <v>10000</v>
      </c>
      <c r="E9" s="6"/>
    </row>
    <row r="10" spans="1:5" x14ac:dyDescent="0.2">
      <c r="B10" s="64" t="s">
        <v>158</v>
      </c>
      <c r="C10">
        <v>3</v>
      </c>
      <c r="D10" s="6" t="s">
        <v>217</v>
      </c>
      <c r="E10" s="6"/>
    </row>
    <row r="11" spans="1:5" x14ac:dyDescent="0.2">
      <c r="B11" s="65" t="s">
        <v>125</v>
      </c>
      <c r="C11" s="2"/>
      <c r="D11" s="66">
        <f>SUM(D5:D9)</f>
        <v>65000</v>
      </c>
      <c r="E11" s="66">
        <f>SUM(E5:E9)</f>
        <v>20000</v>
      </c>
    </row>
    <row r="12" spans="1:5" x14ac:dyDescent="0.2">
      <c r="B12" s="65"/>
      <c r="C12" s="2"/>
      <c r="D12" s="66"/>
    </row>
    <row r="13" spans="1:5" x14ac:dyDescent="0.2">
      <c r="B13" s="65"/>
      <c r="C13" s="2"/>
      <c r="D13" s="66"/>
    </row>
    <row r="15" spans="1:5" x14ac:dyDescent="0.2">
      <c r="A15" s="2" t="s">
        <v>126</v>
      </c>
      <c r="C15" s="1" t="s">
        <v>159</v>
      </c>
      <c r="E15" s="1" t="s">
        <v>109</v>
      </c>
    </row>
    <row r="16" spans="1:5" x14ac:dyDescent="0.2">
      <c r="B16" s="64"/>
      <c r="D16" s="6"/>
    </row>
    <row r="17" spans="2:6" x14ac:dyDescent="0.2">
      <c r="B17" s="64" t="s">
        <v>199</v>
      </c>
      <c r="C17">
        <v>1</v>
      </c>
      <c r="D17" s="6">
        <v>8900</v>
      </c>
      <c r="E17" s="6">
        <f>D17</f>
        <v>8900</v>
      </c>
    </row>
    <row r="18" spans="2:6" x14ac:dyDescent="0.2">
      <c r="B18" s="64" t="s">
        <v>200</v>
      </c>
      <c r="C18">
        <v>1</v>
      </c>
      <c r="D18" s="6">
        <v>166475</v>
      </c>
      <c r="E18" s="6">
        <f>D18</f>
        <v>166475</v>
      </c>
      <c r="F18" s="6">
        <f>E17+E18</f>
        <v>175375</v>
      </c>
    </row>
    <row r="19" spans="2:6" x14ac:dyDescent="0.2">
      <c r="B19" s="64" t="s">
        <v>201</v>
      </c>
      <c r="C19">
        <v>1</v>
      </c>
      <c r="D19" s="6">
        <v>4000</v>
      </c>
      <c r="F19" s="1" t="s">
        <v>217</v>
      </c>
    </row>
    <row r="20" spans="2:6" x14ac:dyDescent="0.2">
      <c r="B20" s="64" t="s">
        <v>202</v>
      </c>
      <c r="C20">
        <v>1</v>
      </c>
      <c r="D20" s="6">
        <v>2925</v>
      </c>
      <c r="E20" s="6">
        <f>D20</f>
        <v>2925</v>
      </c>
    </row>
    <row r="21" spans="2:6" x14ac:dyDescent="0.2">
      <c r="B21" s="64" t="s">
        <v>203</v>
      </c>
      <c r="C21">
        <v>1</v>
      </c>
      <c r="D21" s="6">
        <v>4500</v>
      </c>
    </row>
    <row r="22" spans="2:6" x14ac:dyDescent="0.2">
      <c r="B22" s="64" t="s">
        <v>204</v>
      </c>
      <c r="C22">
        <v>1</v>
      </c>
      <c r="D22" s="6">
        <v>1000</v>
      </c>
      <c r="E22" s="6">
        <v>750</v>
      </c>
    </row>
    <row r="23" spans="2:6" x14ac:dyDescent="0.2">
      <c r="B23" s="64"/>
      <c r="D23" s="6"/>
      <c r="E23" s="14" t="s">
        <v>109</v>
      </c>
    </row>
    <row r="24" spans="2:6" x14ac:dyDescent="0.2">
      <c r="B24" s="64" t="s">
        <v>205</v>
      </c>
      <c r="C24">
        <v>2</v>
      </c>
      <c r="D24" s="6">
        <v>90000</v>
      </c>
    </row>
    <row r="25" spans="2:6" x14ac:dyDescent="0.2">
      <c r="B25" s="64" t="s">
        <v>208</v>
      </c>
      <c r="C25">
        <v>2</v>
      </c>
      <c r="D25" s="6">
        <v>12000</v>
      </c>
    </row>
    <row r="26" spans="2:6" x14ac:dyDescent="0.2">
      <c r="B26" s="64" t="s">
        <v>206</v>
      </c>
      <c r="C26">
        <v>2</v>
      </c>
      <c r="D26" s="6">
        <v>7000</v>
      </c>
    </row>
    <row r="27" spans="2:6" x14ac:dyDescent="0.2">
      <c r="B27" s="64"/>
      <c r="D27" s="6"/>
    </row>
    <row r="28" spans="2:6" x14ac:dyDescent="0.2">
      <c r="B28" s="64" t="s">
        <v>209</v>
      </c>
      <c r="C28">
        <v>3</v>
      </c>
      <c r="D28" s="6">
        <v>165000</v>
      </c>
    </row>
    <row r="29" spans="2:6" x14ac:dyDescent="0.2">
      <c r="B29" s="64" t="s">
        <v>211</v>
      </c>
      <c r="C29">
        <v>3</v>
      </c>
      <c r="D29" s="6">
        <v>2500</v>
      </c>
    </row>
    <row r="30" spans="2:6" x14ac:dyDescent="0.2">
      <c r="B30" s="64" t="s">
        <v>156</v>
      </c>
      <c r="C30">
        <v>3</v>
      </c>
      <c r="D30" s="6">
        <v>1900</v>
      </c>
    </row>
    <row r="31" spans="2:6" x14ac:dyDescent="0.2">
      <c r="B31" s="64"/>
      <c r="D31" s="6"/>
    </row>
    <row r="32" spans="2:6" x14ac:dyDescent="0.2">
      <c r="B32" s="64" t="s">
        <v>207</v>
      </c>
      <c r="C32">
        <v>4</v>
      </c>
      <c r="D32" s="6">
        <v>5500</v>
      </c>
    </row>
    <row r="33" spans="1:5" x14ac:dyDescent="0.2">
      <c r="B33" s="65" t="s">
        <v>125</v>
      </c>
      <c r="C33" s="2"/>
      <c r="D33" s="66">
        <f>SUM(D17:D30)</f>
        <v>466200</v>
      </c>
      <c r="E33" s="66">
        <f>SUM(E17:E30)</f>
        <v>179050</v>
      </c>
    </row>
    <row r="34" spans="1:5" x14ac:dyDescent="0.2">
      <c r="B34" s="65"/>
      <c r="C34" s="2"/>
      <c r="D34" s="66"/>
    </row>
    <row r="35" spans="1:5" x14ac:dyDescent="0.2">
      <c r="A35" s="2">
        <v>2016</v>
      </c>
      <c r="B35" s="2" t="s">
        <v>160</v>
      </c>
      <c r="C35" s="2"/>
      <c r="D35" s="66"/>
    </row>
    <row r="36" spans="1:5" x14ac:dyDescent="0.2">
      <c r="B36" s="64" t="s">
        <v>157</v>
      </c>
      <c r="C36">
        <v>1</v>
      </c>
      <c r="D36" s="14" t="s">
        <v>198</v>
      </c>
    </row>
    <row r="37" spans="1:5" x14ac:dyDescent="0.2">
      <c r="B37" s="64"/>
      <c r="D37" s="6"/>
    </row>
    <row r="38" spans="1:5" x14ac:dyDescent="0.2">
      <c r="B38" s="64"/>
      <c r="D38" s="6"/>
    </row>
    <row r="39" spans="1:5" x14ac:dyDescent="0.2">
      <c r="B39" s="65"/>
      <c r="C39" s="2"/>
      <c r="D39" s="66"/>
    </row>
    <row r="40" spans="1:5" x14ac:dyDescent="0.2">
      <c r="B40" s="65"/>
      <c r="C40" s="2"/>
      <c r="D40" s="66"/>
    </row>
    <row r="51" spans="2:5" x14ac:dyDescent="0.2">
      <c r="B51" s="64"/>
      <c r="D51" s="6"/>
      <c r="E51" s="6"/>
    </row>
    <row r="52" spans="2:5" x14ac:dyDescent="0.2">
      <c r="B52" s="64"/>
      <c r="D52" s="6"/>
      <c r="E52" s="6"/>
    </row>
    <row r="53" spans="2:5" x14ac:dyDescent="0.2">
      <c r="B53" s="64"/>
      <c r="D53" s="6"/>
      <c r="E53" s="6"/>
    </row>
  </sheetData>
  <sortState ref="B5:E9">
    <sortCondition ref="C5:C9"/>
  </sortState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4" workbookViewId="0">
      <selection activeCell="F7" sqref="F7"/>
    </sheetView>
  </sheetViews>
  <sheetFormatPr defaultRowHeight="12.75" x14ac:dyDescent="0.2"/>
  <cols>
    <col min="2" max="2" width="40.85546875" customWidth="1"/>
    <col min="3" max="5" width="11.140625" bestFit="1" customWidth="1"/>
    <col min="6" max="6" width="10.7109375" customWidth="1"/>
  </cols>
  <sheetData>
    <row r="1" spans="1:6" ht="15" x14ac:dyDescent="0.25">
      <c r="A1" s="84">
        <v>2017</v>
      </c>
      <c r="B1" s="84" t="s">
        <v>194</v>
      </c>
      <c r="C1" s="41"/>
      <c r="D1" s="43" t="s">
        <v>0</v>
      </c>
      <c r="E1" s="44"/>
      <c r="F1" s="43"/>
    </row>
    <row r="4" spans="1:6" x14ac:dyDescent="0.2">
      <c r="C4" s="78">
        <v>2016</v>
      </c>
      <c r="D4" s="78">
        <f>C4</f>
        <v>2016</v>
      </c>
      <c r="E4" s="78">
        <f>C4+1</f>
        <v>2017</v>
      </c>
      <c r="F4" s="78" t="s">
        <v>149</v>
      </c>
    </row>
    <row r="5" spans="1:6" x14ac:dyDescent="0.2">
      <c r="A5" t="s">
        <v>1</v>
      </c>
      <c r="B5" t="s">
        <v>2</v>
      </c>
      <c r="C5" s="78" t="s">
        <v>117</v>
      </c>
      <c r="D5" s="78" t="s">
        <v>108</v>
      </c>
      <c r="E5" s="78" t="s">
        <v>108</v>
      </c>
      <c r="F5" s="78" t="s">
        <v>169</v>
      </c>
    </row>
    <row r="6" spans="1:6" x14ac:dyDescent="0.2">
      <c r="B6" t="s">
        <v>3</v>
      </c>
    </row>
    <row r="7" spans="1:6" x14ac:dyDescent="0.2">
      <c r="A7">
        <v>410</v>
      </c>
      <c r="B7" t="s">
        <v>4</v>
      </c>
      <c r="C7" s="97">
        <v>518109.57000000007</v>
      </c>
      <c r="D7" s="97">
        <v>518109.57</v>
      </c>
      <c r="E7" s="160">
        <v>533652.85710000002</v>
      </c>
      <c r="F7" s="162">
        <v>1.9900000000000001E-2</v>
      </c>
    </row>
    <row r="8" spans="1:6" x14ac:dyDescent="0.2">
      <c r="A8">
        <v>412</v>
      </c>
      <c r="B8" t="s">
        <v>5</v>
      </c>
      <c r="C8" s="97">
        <v>438.85</v>
      </c>
      <c r="D8" s="97">
        <v>150</v>
      </c>
      <c r="E8" s="160">
        <v>450</v>
      </c>
    </row>
    <row r="9" spans="1:6" x14ac:dyDescent="0.2">
      <c r="A9">
        <v>416</v>
      </c>
      <c r="B9" t="s">
        <v>6</v>
      </c>
      <c r="C9" s="97">
        <v>1349.24</v>
      </c>
      <c r="D9" s="97">
        <v>0</v>
      </c>
      <c r="E9" s="160">
        <v>0</v>
      </c>
    </row>
    <row r="10" spans="1:6" x14ac:dyDescent="0.2">
      <c r="A10">
        <v>417</v>
      </c>
      <c r="B10" t="s">
        <v>7</v>
      </c>
      <c r="C10" s="97">
        <v>25500</v>
      </c>
      <c r="D10" s="97">
        <v>25500</v>
      </c>
      <c r="E10" s="160">
        <v>27000</v>
      </c>
    </row>
    <row r="11" spans="1:6" x14ac:dyDescent="0.2">
      <c r="A11">
        <v>419</v>
      </c>
      <c r="B11" t="s">
        <v>8</v>
      </c>
      <c r="C11" s="97">
        <v>6828</v>
      </c>
      <c r="D11" s="97">
        <v>10440</v>
      </c>
      <c r="E11" s="160">
        <v>6800</v>
      </c>
    </row>
    <row r="12" spans="1:6" x14ac:dyDescent="0.2">
      <c r="B12" t="s">
        <v>189</v>
      </c>
      <c r="C12" s="97">
        <v>552225.66</v>
      </c>
      <c r="D12" s="97">
        <v>554199.57000000007</v>
      </c>
      <c r="E12" s="160">
        <v>567902.85710000002</v>
      </c>
    </row>
    <row r="13" spans="1:6" x14ac:dyDescent="0.2">
      <c r="C13" s="97"/>
      <c r="D13" s="97"/>
      <c r="E13" s="161"/>
    </row>
    <row r="14" spans="1:6" x14ac:dyDescent="0.2">
      <c r="B14" t="s">
        <v>9</v>
      </c>
      <c r="C14" s="97"/>
      <c r="D14" s="97"/>
      <c r="E14" s="161"/>
    </row>
    <row r="15" spans="1:6" x14ac:dyDescent="0.2">
      <c r="A15">
        <v>420</v>
      </c>
      <c r="B15" t="s">
        <v>10</v>
      </c>
      <c r="C15" s="97">
        <v>6790</v>
      </c>
      <c r="D15" s="97">
        <v>6300</v>
      </c>
      <c r="E15" s="160">
        <v>6800</v>
      </c>
    </row>
    <row r="16" spans="1:6" x14ac:dyDescent="0.2">
      <c r="A16">
        <v>421</v>
      </c>
      <c r="B16" t="s">
        <v>111</v>
      </c>
      <c r="C16" s="97">
        <v>88</v>
      </c>
      <c r="D16" s="97">
        <v>0</v>
      </c>
      <c r="E16" s="160">
        <v>0</v>
      </c>
    </row>
    <row r="17" spans="1:5" x14ac:dyDescent="0.2">
      <c r="A17">
        <v>422</v>
      </c>
      <c r="B17" t="s">
        <v>11</v>
      </c>
      <c r="C17" s="97">
        <v>46230</v>
      </c>
      <c r="D17" s="97">
        <v>46230</v>
      </c>
      <c r="E17" s="144">
        <v>46034</v>
      </c>
    </row>
    <row r="18" spans="1:5" x14ac:dyDescent="0.2">
      <c r="A18">
        <v>426</v>
      </c>
      <c r="B18" t="s">
        <v>12</v>
      </c>
      <c r="C18" s="97">
        <v>88300</v>
      </c>
      <c r="D18" s="97">
        <v>88300</v>
      </c>
      <c r="E18" s="161">
        <v>88300</v>
      </c>
    </row>
    <row r="19" spans="1:5" x14ac:dyDescent="0.2">
      <c r="C19" s="97">
        <v>0</v>
      </c>
      <c r="D19" s="97"/>
      <c r="E19" s="161"/>
    </row>
    <row r="20" spans="1:5" x14ac:dyDescent="0.2">
      <c r="A20">
        <v>429</v>
      </c>
      <c r="B20" t="s">
        <v>14</v>
      </c>
      <c r="C20" s="97">
        <v>2390.67</v>
      </c>
      <c r="D20" s="97">
        <v>2400</v>
      </c>
      <c r="E20" s="160">
        <v>2400</v>
      </c>
    </row>
    <row r="21" spans="1:5" x14ac:dyDescent="0.2">
      <c r="B21" t="s">
        <v>190</v>
      </c>
      <c r="C21" s="97">
        <v>143798.67000000001</v>
      </c>
      <c r="D21" s="97">
        <v>143230</v>
      </c>
      <c r="E21" s="144">
        <v>143534</v>
      </c>
    </row>
    <row r="22" spans="1:5" x14ac:dyDescent="0.2">
      <c r="C22" s="97"/>
      <c r="D22" s="97"/>
      <c r="E22" s="161"/>
    </row>
    <row r="23" spans="1:5" x14ac:dyDescent="0.2">
      <c r="B23" t="s">
        <v>15</v>
      </c>
      <c r="C23" s="97"/>
      <c r="D23" s="97"/>
      <c r="E23" s="161"/>
    </row>
    <row r="24" spans="1:5" x14ac:dyDescent="0.2">
      <c r="A24">
        <v>442</v>
      </c>
      <c r="B24" t="s">
        <v>16</v>
      </c>
      <c r="C24" s="97">
        <v>1067</v>
      </c>
      <c r="D24" s="97">
        <v>1000</v>
      </c>
      <c r="E24" s="160">
        <v>1000</v>
      </c>
    </row>
    <row r="25" spans="1:5" x14ac:dyDescent="0.2">
      <c r="A25">
        <v>443</v>
      </c>
      <c r="B25" t="s">
        <v>17</v>
      </c>
      <c r="C25" s="97">
        <v>0</v>
      </c>
      <c r="D25" s="97">
        <v>150</v>
      </c>
      <c r="E25" s="160">
        <v>150</v>
      </c>
    </row>
    <row r="26" spans="1:5" x14ac:dyDescent="0.2">
      <c r="A26">
        <v>444</v>
      </c>
      <c r="B26" t="s">
        <v>18</v>
      </c>
      <c r="C26" s="97">
        <v>150</v>
      </c>
      <c r="D26" s="97">
        <v>100</v>
      </c>
      <c r="E26" s="160">
        <v>100</v>
      </c>
    </row>
    <row r="27" spans="1:5" x14ac:dyDescent="0.2">
      <c r="A27">
        <v>445</v>
      </c>
      <c r="B27" t="s">
        <v>19</v>
      </c>
      <c r="C27" s="97">
        <v>0</v>
      </c>
      <c r="D27" s="97">
        <v>0</v>
      </c>
      <c r="E27" s="160">
        <v>0</v>
      </c>
    </row>
    <row r="28" spans="1:5" x14ac:dyDescent="0.2">
      <c r="A28">
        <v>446</v>
      </c>
      <c r="B28" t="s">
        <v>20</v>
      </c>
      <c r="C28" s="97">
        <v>1265.03</v>
      </c>
      <c r="D28" s="97">
        <v>1500</v>
      </c>
      <c r="E28" s="160">
        <v>1300</v>
      </c>
    </row>
    <row r="29" spans="1:5" x14ac:dyDescent="0.2">
      <c r="A29">
        <v>458</v>
      </c>
      <c r="B29" t="s">
        <v>26</v>
      </c>
      <c r="C29" s="97">
        <v>10479.84</v>
      </c>
      <c r="D29" s="97">
        <v>10000</v>
      </c>
      <c r="E29" s="160">
        <v>10000</v>
      </c>
    </row>
    <row r="30" spans="1:5" x14ac:dyDescent="0.2">
      <c r="B30" t="s">
        <v>191</v>
      </c>
      <c r="C30" s="97">
        <v>12961.869999999999</v>
      </c>
      <c r="D30" s="97">
        <v>12750</v>
      </c>
      <c r="E30" s="144">
        <v>12550</v>
      </c>
    </row>
    <row r="31" spans="1:5" x14ac:dyDescent="0.2">
      <c r="C31" s="97"/>
      <c r="D31" s="97"/>
      <c r="E31" s="161"/>
    </row>
    <row r="32" spans="1:5" x14ac:dyDescent="0.2">
      <c r="B32" t="s">
        <v>22</v>
      </c>
      <c r="C32" s="97"/>
      <c r="D32" s="97"/>
      <c r="E32" s="161"/>
    </row>
    <row r="33" spans="1:5" x14ac:dyDescent="0.2">
      <c r="A33">
        <v>451</v>
      </c>
      <c r="B33" t="s">
        <v>23</v>
      </c>
      <c r="C33" s="97">
        <v>1248.8</v>
      </c>
      <c r="D33" s="97">
        <v>100</v>
      </c>
      <c r="E33" s="160">
        <v>100</v>
      </c>
    </row>
    <row r="34" spans="1:5" x14ac:dyDescent="0.2">
      <c r="A34">
        <v>452</v>
      </c>
      <c r="B34" t="s">
        <v>173</v>
      </c>
      <c r="C34" s="97">
        <v>0</v>
      </c>
      <c r="D34" s="97">
        <v>250</v>
      </c>
      <c r="E34" s="160">
        <v>250</v>
      </c>
    </row>
    <row r="35" spans="1:5" x14ac:dyDescent="0.2">
      <c r="A35">
        <v>453</v>
      </c>
      <c r="B35" t="s">
        <v>24</v>
      </c>
      <c r="C35" s="97">
        <v>0</v>
      </c>
      <c r="D35" s="97">
        <v>0</v>
      </c>
      <c r="E35" s="160">
        <v>0</v>
      </c>
    </row>
    <row r="36" spans="1:5" x14ac:dyDescent="0.2">
      <c r="A36">
        <v>454</v>
      </c>
      <c r="B36" t="s">
        <v>25</v>
      </c>
      <c r="C36" s="97">
        <v>2175</v>
      </c>
      <c r="D36" s="97">
        <v>2000</v>
      </c>
      <c r="E36" s="160">
        <v>2000</v>
      </c>
    </row>
    <row r="37" spans="1:5" x14ac:dyDescent="0.2">
      <c r="B37" t="s">
        <v>192</v>
      </c>
      <c r="C37" s="97">
        <v>3423.8</v>
      </c>
      <c r="D37" s="97">
        <v>2350</v>
      </c>
      <c r="E37" s="144">
        <v>2350</v>
      </c>
    </row>
    <row r="38" spans="1:5" x14ac:dyDescent="0.2">
      <c r="C38" s="97"/>
      <c r="D38" s="97"/>
      <c r="E38" s="144"/>
    </row>
    <row r="39" spans="1:5" x14ac:dyDescent="0.2">
      <c r="C39" s="97"/>
      <c r="D39" s="97"/>
      <c r="E39" s="161"/>
    </row>
    <row r="40" spans="1:5" x14ac:dyDescent="0.2">
      <c r="B40" t="s">
        <v>28</v>
      </c>
      <c r="C40" s="97"/>
      <c r="D40" s="97"/>
      <c r="E40" s="161"/>
    </row>
    <row r="41" spans="1:5" x14ac:dyDescent="0.2">
      <c r="A41">
        <v>460</v>
      </c>
      <c r="B41" t="s">
        <v>29</v>
      </c>
      <c r="C41" s="97">
        <v>1654.28</v>
      </c>
      <c r="D41" s="97">
        <v>700</v>
      </c>
      <c r="E41" s="160">
        <v>1500</v>
      </c>
    </row>
    <row r="42" spans="1:5" x14ac:dyDescent="0.2">
      <c r="A42">
        <v>461</v>
      </c>
      <c r="B42" t="s">
        <v>30</v>
      </c>
      <c r="C42" s="97">
        <v>162.85333333333332</v>
      </c>
      <c r="D42" s="97">
        <v>300</v>
      </c>
      <c r="E42" s="160">
        <v>300</v>
      </c>
    </row>
    <row r="43" spans="1:5" x14ac:dyDescent="0.2">
      <c r="A43">
        <v>462</v>
      </c>
      <c r="B43" t="s">
        <v>31</v>
      </c>
      <c r="C43" s="97">
        <v>451.8533333333333</v>
      </c>
      <c r="D43" s="97">
        <v>350</v>
      </c>
      <c r="E43" s="160">
        <v>450</v>
      </c>
    </row>
    <row r="44" spans="1:5" x14ac:dyDescent="0.2">
      <c r="A44">
        <v>463</v>
      </c>
      <c r="B44" t="s">
        <v>102</v>
      </c>
      <c r="C44" s="97">
        <v>2836</v>
      </c>
      <c r="D44" s="97">
        <v>2500</v>
      </c>
      <c r="E44" s="160">
        <v>2500</v>
      </c>
    </row>
    <row r="45" spans="1:5" x14ac:dyDescent="0.2">
      <c r="B45" t="s">
        <v>32</v>
      </c>
      <c r="C45" s="97">
        <v>5104.9866666666667</v>
      </c>
      <c r="D45" s="97">
        <v>3850</v>
      </c>
      <c r="E45" s="160">
        <v>4750</v>
      </c>
    </row>
    <row r="46" spans="1:5" x14ac:dyDescent="0.2">
      <c r="C46" s="97"/>
      <c r="D46" s="97"/>
      <c r="E46" s="161"/>
    </row>
    <row r="47" spans="1:5" x14ac:dyDescent="0.2">
      <c r="C47" s="97"/>
      <c r="D47" s="97"/>
      <c r="E47" s="144"/>
    </row>
    <row r="48" spans="1:5" x14ac:dyDescent="0.2">
      <c r="C48" s="97"/>
      <c r="D48" s="97"/>
      <c r="E48" s="144"/>
    </row>
    <row r="49" spans="1:5" x14ac:dyDescent="0.2">
      <c r="B49" t="s">
        <v>33</v>
      </c>
      <c r="C49" s="97"/>
      <c r="D49" s="97"/>
      <c r="E49" s="161"/>
    </row>
    <row r="50" spans="1:5" x14ac:dyDescent="0.2">
      <c r="A50">
        <v>457</v>
      </c>
      <c r="B50" t="s">
        <v>34</v>
      </c>
      <c r="C50" s="97">
        <v>0</v>
      </c>
      <c r="D50" s="97">
        <v>1600</v>
      </c>
      <c r="E50" s="161">
        <v>800</v>
      </c>
    </row>
    <row r="51" spans="1:5" x14ac:dyDescent="0.2">
      <c r="A51">
        <v>464</v>
      </c>
      <c r="B51" t="s">
        <v>35</v>
      </c>
      <c r="C51" s="97">
        <v>7007.05</v>
      </c>
      <c r="D51" s="97">
        <v>6000</v>
      </c>
      <c r="E51" s="160">
        <v>7000</v>
      </c>
    </row>
    <row r="52" spans="1:5" x14ac:dyDescent="0.2">
      <c r="A52">
        <v>455</v>
      </c>
      <c r="B52" t="s">
        <v>36</v>
      </c>
      <c r="C52" s="97">
        <v>1419.25</v>
      </c>
      <c r="D52" s="97">
        <v>1000</v>
      </c>
      <c r="E52" s="160">
        <v>1000</v>
      </c>
    </row>
    <row r="53" spans="1:5" x14ac:dyDescent="0.2">
      <c r="A53">
        <v>466</v>
      </c>
      <c r="B53" t="s">
        <v>37</v>
      </c>
      <c r="C53" s="97">
        <v>0</v>
      </c>
      <c r="D53" s="97">
        <v>0</v>
      </c>
      <c r="E53" s="160">
        <v>0</v>
      </c>
    </row>
    <row r="54" spans="1:5" x14ac:dyDescent="0.2">
      <c r="B54" t="s">
        <v>174</v>
      </c>
      <c r="C54" s="97">
        <v>0</v>
      </c>
      <c r="D54" s="97">
        <v>0</v>
      </c>
      <c r="E54" s="160">
        <v>175375</v>
      </c>
    </row>
    <row r="55" spans="1:5" x14ac:dyDescent="0.2">
      <c r="B55" t="s">
        <v>172</v>
      </c>
      <c r="C55" s="97">
        <v>0</v>
      </c>
      <c r="D55" s="97">
        <v>1000</v>
      </c>
      <c r="E55" s="160">
        <v>1000</v>
      </c>
    </row>
    <row r="56" spans="1:5" x14ac:dyDescent="0.2">
      <c r="B56" t="s">
        <v>38</v>
      </c>
      <c r="C56" s="97">
        <v>8426.2999999999993</v>
      </c>
      <c r="D56" s="97">
        <v>9600</v>
      </c>
      <c r="E56" s="144">
        <v>185175</v>
      </c>
    </row>
    <row r="57" spans="1:5" x14ac:dyDescent="0.2">
      <c r="C57" s="97"/>
      <c r="D57" s="97"/>
      <c r="E57" s="161"/>
    </row>
    <row r="58" spans="1:5" x14ac:dyDescent="0.2">
      <c r="C58" s="97"/>
      <c r="D58" s="97"/>
      <c r="E58" s="161"/>
    </row>
    <row r="59" spans="1:5" x14ac:dyDescent="0.2">
      <c r="B59" t="s">
        <v>220</v>
      </c>
      <c r="C59" s="97">
        <v>725941.28666666674</v>
      </c>
      <c r="D59" s="97">
        <v>725979.57000000007</v>
      </c>
      <c r="E59" s="144">
        <v>916261.85710000002</v>
      </c>
    </row>
    <row r="60" spans="1:5" x14ac:dyDescent="0.2">
      <c r="C60" s="97"/>
      <c r="D60" s="97"/>
      <c r="E60" s="159"/>
    </row>
    <row r="61" spans="1:5" x14ac:dyDescent="0.2">
      <c r="C61" s="97"/>
      <c r="D61" s="97"/>
      <c r="E61" s="156"/>
    </row>
    <row r="62" spans="1:5" x14ac:dyDescent="0.2">
      <c r="C62" s="112"/>
      <c r="D62" s="112"/>
      <c r="E62" s="11"/>
    </row>
    <row r="63" spans="1:5" x14ac:dyDescent="0.2">
      <c r="E63" s="11"/>
    </row>
    <row r="64" spans="1:5" x14ac:dyDescent="0.2">
      <c r="E64" s="157"/>
    </row>
    <row r="65" spans="5:5" x14ac:dyDescent="0.2">
      <c r="E65" s="158"/>
    </row>
  </sheetData>
  <printOptions gridLines="1"/>
  <pageMargins left="0.7" right="0.7" top="0.75" bottom="0.75" header="0.3" footer="0.3"/>
  <pageSetup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B19" sqref="B19"/>
    </sheetView>
  </sheetViews>
  <sheetFormatPr defaultRowHeight="12.75" x14ac:dyDescent="0.2"/>
  <cols>
    <col min="1" max="1" width="9.140625" customWidth="1"/>
    <col min="2" max="2" width="39.140625" customWidth="1"/>
    <col min="3" max="3" width="11.5703125" customWidth="1"/>
    <col min="4" max="4" width="12" customWidth="1"/>
    <col min="5" max="5" width="11.7109375" customWidth="1"/>
  </cols>
  <sheetData>
    <row r="1" spans="1:5" ht="15.75" x14ac:dyDescent="0.25">
      <c r="A1" s="2">
        <f>'Public Version Revenues'!A1</f>
        <v>2017</v>
      </c>
      <c r="B1" s="113" t="str">
        <f>'Public Version Revenues'!B1</f>
        <v>Budget Committee Reccommended</v>
      </c>
      <c r="C1" s="57" t="s">
        <v>41</v>
      </c>
      <c r="D1" s="55"/>
      <c r="E1" s="58"/>
    </row>
    <row r="2" spans="1:5" x14ac:dyDescent="0.2">
      <c r="B2" t="s">
        <v>109</v>
      </c>
    </row>
    <row r="3" spans="1:5" x14ac:dyDescent="0.2">
      <c r="C3" s="78">
        <f>'Public Version Revenues'!C4</f>
        <v>2016</v>
      </c>
      <c r="D3" s="78">
        <f>'Public Version Revenues'!D4</f>
        <v>2016</v>
      </c>
      <c r="E3" s="78">
        <f>'Public Version Revenues'!E4</f>
        <v>2017</v>
      </c>
    </row>
    <row r="4" spans="1:5" x14ac:dyDescent="0.2">
      <c r="C4" s="78" t="s">
        <v>110</v>
      </c>
      <c r="D4" s="78" t="s">
        <v>108</v>
      </c>
      <c r="E4" s="78" t="s">
        <v>108</v>
      </c>
    </row>
    <row r="5" spans="1:5" x14ac:dyDescent="0.2">
      <c r="A5" s="2" t="s">
        <v>42</v>
      </c>
      <c r="B5" s="2" t="s">
        <v>2</v>
      </c>
    </row>
    <row r="6" spans="1:5" x14ac:dyDescent="0.2">
      <c r="B6" t="s">
        <v>43</v>
      </c>
      <c r="E6" s="7"/>
    </row>
    <row r="7" spans="1:5" x14ac:dyDescent="0.2">
      <c r="A7">
        <v>601</v>
      </c>
      <c r="B7" t="s">
        <v>44</v>
      </c>
      <c r="C7" s="97">
        <v>12400</v>
      </c>
      <c r="D7" s="97">
        <v>12175</v>
      </c>
      <c r="E7" s="161">
        <v>12175</v>
      </c>
    </row>
    <row r="8" spans="1:5" x14ac:dyDescent="0.2">
      <c r="A8">
        <v>602</v>
      </c>
      <c r="B8" t="s">
        <v>45</v>
      </c>
      <c r="C8" s="97">
        <v>4242.5466666666662</v>
      </c>
      <c r="D8" s="97">
        <v>2500</v>
      </c>
      <c r="E8" s="161">
        <v>2500</v>
      </c>
    </row>
    <row r="9" spans="1:5" x14ac:dyDescent="0.2">
      <c r="A9">
        <v>60150</v>
      </c>
      <c r="B9" t="s">
        <v>46</v>
      </c>
      <c r="C9" s="97">
        <v>525</v>
      </c>
      <c r="D9" s="97">
        <v>1000</v>
      </c>
      <c r="E9" s="161">
        <v>1000</v>
      </c>
    </row>
    <row r="10" spans="1:5" x14ac:dyDescent="0.2">
      <c r="A10">
        <v>603</v>
      </c>
      <c r="B10" t="s">
        <v>47</v>
      </c>
      <c r="C10" s="97">
        <v>12200</v>
      </c>
      <c r="D10" s="97">
        <v>12775</v>
      </c>
      <c r="E10" s="161">
        <v>13084.999999999998</v>
      </c>
    </row>
    <row r="11" spans="1:5" x14ac:dyDescent="0.2">
      <c r="A11">
        <v>604</v>
      </c>
      <c r="B11" t="s">
        <v>45</v>
      </c>
      <c r="C11" s="97">
        <v>2072.4133333333334</v>
      </c>
      <c r="D11" s="97">
        <v>2000</v>
      </c>
      <c r="E11" s="161">
        <v>2000</v>
      </c>
    </row>
    <row r="12" spans="1:5" x14ac:dyDescent="0.2">
      <c r="A12">
        <v>605</v>
      </c>
      <c r="B12" t="s">
        <v>48</v>
      </c>
      <c r="C12" s="97">
        <v>8150</v>
      </c>
      <c r="D12" s="97">
        <v>8175</v>
      </c>
      <c r="E12" s="161">
        <v>8370</v>
      </c>
    </row>
    <row r="13" spans="1:5" x14ac:dyDescent="0.2">
      <c r="A13">
        <v>606</v>
      </c>
      <c r="B13" t="s">
        <v>45</v>
      </c>
      <c r="C13" s="97">
        <v>1054.8266666666666</v>
      </c>
      <c r="D13" s="97">
        <v>1300</v>
      </c>
      <c r="E13" s="161">
        <v>1300</v>
      </c>
    </row>
    <row r="14" spans="1:5" x14ac:dyDescent="0.2">
      <c r="A14">
        <v>607</v>
      </c>
      <c r="B14" t="s">
        <v>49</v>
      </c>
      <c r="C14" s="97">
        <v>9800.0399999999991</v>
      </c>
      <c r="D14" s="97">
        <v>9900</v>
      </c>
      <c r="E14" s="161">
        <v>10500</v>
      </c>
    </row>
    <row r="15" spans="1:5" x14ac:dyDescent="0.2">
      <c r="A15">
        <v>608</v>
      </c>
      <c r="B15" t="s">
        <v>50</v>
      </c>
      <c r="C15" s="97">
        <v>0</v>
      </c>
      <c r="D15" s="97">
        <v>0</v>
      </c>
      <c r="E15" s="161">
        <v>0</v>
      </c>
    </row>
    <row r="16" spans="1:5" x14ac:dyDescent="0.2">
      <c r="A16">
        <v>610</v>
      </c>
      <c r="B16" t="s">
        <v>51</v>
      </c>
      <c r="C16" s="97">
        <v>345.32</v>
      </c>
      <c r="D16" s="97">
        <v>1000</v>
      </c>
      <c r="E16" s="161">
        <v>1000</v>
      </c>
    </row>
    <row r="17" spans="1:5" x14ac:dyDescent="0.2">
      <c r="A17">
        <v>611</v>
      </c>
      <c r="B17" t="s">
        <v>52</v>
      </c>
      <c r="C17" s="97">
        <v>4458</v>
      </c>
      <c r="D17" s="97">
        <v>3000</v>
      </c>
      <c r="E17" s="161">
        <v>3000</v>
      </c>
    </row>
    <row r="18" spans="1:5" x14ac:dyDescent="0.2">
      <c r="A18">
        <v>612</v>
      </c>
      <c r="B18" t="s">
        <v>53</v>
      </c>
      <c r="C18" s="97">
        <v>9021.4500000000007</v>
      </c>
      <c r="D18" s="97">
        <v>6000</v>
      </c>
      <c r="E18" s="161">
        <v>3000</v>
      </c>
    </row>
    <row r="19" spans="1:5" x14ac:dyDescent="0.2">
      <c r="B19" s="164" t="s">
        <v>54</v>
      </c>
      <c r="C19" s="97">
        <v>64269.596666666665</v>
      </c>
      <c r="D19" s="97">
        <v>59825</v>
      </c>
      <c r="E19" s="161">
        <v>57930</v>
      </c>
    </row>
    <row r="20" spans="1:5" x14ac:dyDescent="0.2">
      <c r="C20" s="97"/>
      <c r="D20" s="97"/>
      <c r="E20" s="161"/>
    </row>
    <row r="21" spans="1:5" x14ac:dyDescent="0.2">
      <c r="B21" t="s">
        <v>55</v>
      </c>
      <c r="C21" s="97"/>
      <c r="D21" s="97"/>
      <c r="E21" s="161"/>
    </row>
    <row r="22" spans="1:5" x14ac:dyDescent="0.2">
      <c r="A22">
        <v>621</v>
      </c>
      <c r="B22" t="s">
        <v>163</v>
      </c>
      <c r="C22" s="97">
        <v>72694.8</v>
      </c>
      <c r="D22" s="97">
        <v>73152</v>
      </c>
      <c r="E22" s="160">
        <v>79937.25</v>
      </c>
    </row>
    <row r="23" spans="1:5" x14ac:dyDescent="0.2">
      <c r="B23" t="s">
        <v>219</v>
      </c>
      <c r="C23" s="97">
        <v>4500</v>
      </c>
      <c r="D23" s="97">
        <v>4500</v>
      </c>
      <c r="E23" s="160">
        <v>4500</v>
      </c>
    </row>
    <row r="24" spans="1:5" x14ac:dyDescent="0.2">
      <c r="A24">
        <v>620</v>
      </c>
      <c r="B24" t="s">
        <v>155</v>
      </c>
      <c r="C24" s="97">
        <v>57826.15</v>
      </c>
      <c r="D24" s="97">
        <v>58370</v>
      </c>
      <c r="E24" s="160">
        <v>59500</v>
      </c>
    </row>
    <row r="25" spans="1:5" x14ac:dyDescent="0.2">
      <c r="B25" t="s">
        <v>57</v>
      </c>
      <c r="C25" s="97">
        <v>135020.95000000001</v>
      </c>
      <c r="D25" s="97">
        <f>SUM(D22:D24)</f>
        <v>136022</v>
      </c>
      <c r="E25" s="144">
        <v>143937.25</v>
      </c>
    </row>
    <row r="26" spans="1:5" x14ac:dyDescent="0.2">
      <c r="C26" s="97"/>
      <c r="D26" s="97"/>
      <c r="E26" s="161"/>
    </row>
    <row r="27" spans="1:5" x14ac:dyDescent="0.2">
      <c r="B27" t="s">
        <v>58</v>
      </c>
      <c r="C27" s="97"/>
      <c r="D27" s="97"/>
      <c r="E27" s="161"/>
    </row>
    <row r="28" spans="1:5" x14ac:dyDescent="0.2">
      <c r="A28">
        <v>630</v>
      </c>
      <c r="B28" t="s">
        <v>59</v>
      </c>
      <c r="C28" s="97">
        <v>5709.54</v>
      </c>
      <c r="D28" s="97">
        <v>5700</v>
      </c>
      <c r="E28" s="160">
        <v>5700</v>
      </c>
    </row>
    <row r="29" spans="1:5" x14ac:dyDescent="0.2">
      <c r="B29" t="s">
        <v>60</v>
      </c>
      <c r="C29" s="97"/>
      <c r="D29" s="97"/>
      <c r="E29" s="161"/>
    </row>
    <row r="30" spans="1:5" x14ac:dyDescent="0.2">
      <c r="B30" t="s">
        <v>61</v>
      </c>
      <c r="C30" s="97">
        <v>5709.54</v>
      </c>
      <c r="D30" s="97">
        <v>5700</v>
      </c>
      <c r="E30" s="161">
        <v>5700</v>
      </c>
    </row>
    <row r="31" spans="1:5" x14ac:dyDescent="0.2">
      <c r="C31" s="97"/>
      <c r="D31" s="97"/>
      <c r="E31" s="161"/>
    </row>
    <row r="32" spans="1:5" x14ac:dyDescent="0.2">
      <c r="B32" t="s">
        <v>62</v>
      </c>
      <c r="C32" s="97"/>
      <c r="D32" s="97"/>
      <c r="E32" s="161"/>
    </row>
    <row r="33" spans="1:5" x14ac:dyDescent="0.2">
      <c r="A33">
        <v>640</v>
      </c>
      <c r="B33" t="s">
        <v>63</v>
      </c>
      <c r="C33" s="97">
        <v>78876.453333333324</v>
      </c>
      <c r="D33" s="97">
        <v>82162.852200000008</v>
      </c>
      <c r="E33" s="160">
        <v>85629</v>
      </c>
    </row>
    <row r="34" spans="1:5" x14ac:dyDescent="0.2">
      <c r="A34">
        <v>642</v>
      </c>
      <c r="B34" t="s">
        <v>64</v>
      </c>
      <c r="C34" s="97">
        <v>0</v>
      </c>
      <c r="D34" s="97">
        <v>500</v>
      </c>
      <c r="E34" s="160">
        <v>500</v>
      </c>
    </row>
    <row r="35" spans="1:5" x14ac:dyDescent="0.2">
      <c r="A35">
        <v>64205</v>
      </c>
      <c r="B35" t="s">
        <v>65</v>
      </c>
      <c r="C35" s="97">
        <v>39620.253333333334</v>
      </c>
      <c r="D35" s="97">
        <v>40504.800000000003</v>
      </c>
      <c r="E35" s="163">
        <v>41853.120000000003</v>
      </c>
    </row>
    <row r="36" spans="1:5" x14ac:dyDescent="0.2">
      <c r="A36">
        <v>614</v>
      </c>
      <c r="B36" t="s">
        <v>66</v>
      </c>
      <c r="C36" s="97">
        <v>5188.2533333333331</v>
      </c>
      <c r="D36" s="97">
        <v>5422.7482452000004</v>
      </c>
      <c r="E36" s="144">
        <v>5822.7720000000008</v>
      </c>
    </row>
    <row r="37" spans="1:5" x14ac:dyDescent="0.2">
      <c r="A37">
        <v>643</v>
      </c>
      <c r="B37" t="s">
        <v>13</v>
      </c>
      <c r="C37" s="97">
        <v>0</v>
      </c>
      <c r="D37" s="97">
        <v>0</v>
      </c>
      <c r="E37" s="160">
        <v>0</v>
      </c>
    </row>
    <row r="38" spans="1:5" x14ac:dyDescent="0.2">
      <c r="A38">
        <v>644</v>
      </c>
      <c r="B38" t="s">
        <v>67</v>
      </c>
      <c r="C38" s="97">
        <v>119240.05</v>
      </c>
      <c r="D38" s="97">
        <v>105000</v>
      </c>
      <c r="E38" s="160">
        <v>105719</v>
      </c>
    </row>
    <row r="39" spans="1:5" x14ac:dyDescent="0.2">
      <c r="A39">
        <v>645</v>
      </c>
      <c r="B39" t="s">
        <v>68</v>
      </c>
      <c r="C39" s="97">
        <v>4890.32</v>
      </c>
      <c r="D39" s="97">
        <v>5000</v>
      </c>
      <c r="E39" s="160">
        <v>5000</v>
      </c>
    </row>
    <row r="40" spans="1:5" x14ac:dyDescent="0.2">
      <c r="A40">
        <v>646</v>
      </c>
      <c r="B40" t="s">
        <v>69</v>
      </c>
      <c r="C40" s="97">
        <v>15066.786666666667</v>
      </c>
      <c r="D40" s="97">
        <v>15000</v>
      </c>
      <c r="E40" s="160">
        <v>15000</v>
      </c>
    </row>
    <row r="41" spans="1:5" x14ac:dyDescent="0.2">
      <c r="A41">
        <v>647</v>
      </c>
      <c r="B41" t="s">
        <v>70</v>
      </c>
      <c r="C41" s="97">
        <v>10554.95</v>
      </c>
      <c r="D41" s="97">
        <v>8000</v>
      </c>
      <c r="E41" s="160">
        <v>12000</v>
      </c>
    </row>
    <row r="42" spans="1:5" x14ac:dyDescent="0.2">
      <c r="A42">
        <v>648</v>
      </c>
      <c r="B42" t="s">
        <v>71</v>
      </c>
      <c r="C42" s="97">
        <v>3306.98</v>
      </c>
      <c r="D42" s="97">
        <v>2000</v>
      </c>
      <c r="E42" s="160">
        <v>3000</v>
      </c>
    </row>
    <row r="43" spans="1:5" x14ac:dyDescent="0.2">
      <c r="A43">
        <v>649</v>
      </c>
      <c r="B43" t="s">
        <v>72</v>
      </c>
      <c r="C43" s="97">
        <v>13980.21</v>
      </c>
      <c r="D43" s="97">
        <v>13000</v>
      </c>
      <c r="E43" s="160">
        <v>16000</v>
      </c>
    </row>
    <row r="44" spans="1:5" x14ac:dyDescent="0.2">
      <c r="A44">
        <v>650</v>
      </c>
      <c r="B44" t="s">
        <v>73</v>
      </c>
      <c r="C44" s="97">
        <v>2069.5066666666667</v>
      </c>
      <c r="D44" s="97">
        <v>3500</v>
      </c>
      <c r="E44" s="160">
        <v>3500</v>
      </c>
    </row>
    <row r="45" spans="1:5" x14ac:dyDescent="0.2">
      <c r="A45">
        <v>652</v>
      </c>
      <c r="B45" t="s">
        <v>74</v>
      </c>
      <c r="C45" s="97">
        <v>12153.4</v>
      </c>
      <c r="D45" s="97">
        <v>13000</v>
      </c>
      <c r="E45" s="160">
        <v>13000</v>
      </c>
    </row>
    <row r="46" spans="1:5" x14ac:dyDescent="0.2">
      <c r="A46">
        <v>655</v>
      </c>
      <c r="B46" t="s">
        <v>75</v>
      </c>
      <c r="C46" s="97">
        <v>159.4</v>
      </c>
      <c r="D46" s="97">
        <v>5000</v>
      </c>
      <c r="E46" s="161">
        <v>176375</v>
      </c>
    </row>
    <row r="47" spans="1:5" x14ac:dyDescent="0.2">
      <c r="B47" t="s">
        <v>76</v>
      </c>
      <c r="C47" s="97">
        <v>305106.56333333341</v>
      </c>
      <c r="D47" s="97">
        <v>298090.40044520004</v>
      </c>
      <c r="E47" s="144">
        <v>483398.89199999999</v>
      </c>
    </row>
    <row r="48" spans="1:5" x14ac:dyDescent="0.2">
      <c r="C48" s="97"/>
      <c r="D48" s="97"/>
      <c r="E48" s="144"/>
    </row>
    <row r="49" spans="1:5" x14ac:dyDescent="0.2">
      <c r="B49" t="s">
        <v>77</v>
      </c>
      <c r="C49" s="97"/>
      <c r="D49" s="97"/>
      <c r="E49" s="161"/>
    </row>
    <row r="50" spans="1:5" x14ac:dyDescent="0.2">
      <c r="A50">
        <v>660</v>
      </c>
      <c r="B50" t="s">
        <v>78</v>
      </c>
      <c r="C50" s="97">
        <v>2627.92</v>
      </c>
      <c r="D50" s="97">
        <v>2500</v>
      </c>
      <c r="E50" s="161">
        <v>2500</v>
      </c>
    </row>
    <row r="51" spans="1:5" x14ac:dyDescent="0.2">
      <c r="A51">
        <v>661</v>
      </c>
      <c r="B51" t="s">
        <v>79</v>
      </c>
      <c r="C51" s="97">
        <v>250</v>
      </c>
      <c r="D51" s="97">
        <v>1000</v>
      </c>
      <c r="E51" s="161">
        <v>1000</v>
      </c>
    </row>
    <row r="52" spans="1:5" x14ac:dyDescent="0.2">
      <c r="B52" t="s">
        <v>80</v>
      </c>
      <c r="C52" s="97">
        <v>2877.92</v>
      </c>
      <c r="D52" s="97">
        <v>3500</v>
      </c>
      <c r="E52" s="161">
        <v>3500</v>
      </c>
    </row>
    <row r="53" spans="1:5" x14ac:dyDescent="0.2">
      <c r="C53" s="97"/>
      <c r="D53" s="97"/>
      <c r="E53" s="161"/>
    </row>
    <row r="54" spans="1:5" x14ac:dyDescent="0.2">
      <c r="B54" t="s">
        <v>81</v>
      </c>
      <c r="C54" s="97"/>
      <c r="D54" s="97"/>
      <c r="E54" s="161"/>
    </row>
    <row r="55" spans="1:5" x14ac:dyDescent="0.2">
      <c r="A55">
        <v>665</v>
      </c>
      <c r="B55" t="s">
        <v>35</v>
      </c>
      <c r="C55" s="97">
        <v>43435.770000000004</v>
      </c>
      <c r="D55" s="97">
        <v>43177.751999999993</v>
      </c>
      <c r="E55" s="160">
        <v>34243.199999999997</v>
      </c>
    </row>
    <row r="56" spans="1:5" x14ac:dyDescent="0.2">
      <c r="A56">
        <v>666</v>
      </c>
      <c r="B56" t="s">
        <v>82</v>
      </c>
      <c r="C56" s="97">
        <v>107560.13999999998</v>
      </c>
      <c r="D56" s="97">
        <v>106980.264</v>
      </c>
      <c r="E56" s="144">
        <v>92003.999999999985</v>
      </c>
    </row>
    <row r="57" spans="1:5" x14ac:dyDescent="0.2">
      <c r="B57" t="s">
        <v>193</v>
      </c>
      <c r="C57" s="97">
        <v>150995.90999999997</v>
      </c>
      <c r="D57" s="97">
        <v>150158.016</v>
      </c>
      <c r="E57" s="144">
        <v>126247.19999999998</v>
      </c>
    </row>
    <row r="58" spans="1:5" x14ac:dyDescent="0.2">
      <c r="C58" s="97"/>
      <c r="D58" s="97"/>
      <c r="E58" s="161"/>
    </row>
    <row r="59" spans="1:5" x14ac:dyDescent="0.2">
      <c r="B59" t="s">
        <v>84</v>
      </c>
      <c r="C59" s="97"/>
      <c r="D59" s="97"/>
      <c r="E59" s="161"/>
    </row>
    <row r="60" spans="1:5" x14ac:dyDescent="0.2">
      <c r="A60">
        <v>670</v>
      </c>
      <c r="B60" t="s">
        <v>85</v>
      </c>
      <c r="C60" s="97">
        <v>8029.6533333333327</v>
      </c>
      <c r="D60" s="97">
        <v>9000</v>
      </c>
      <c r="E60" s="160">
        <v>9000</v>
      </c>
    </row>
    <row r="61" spans="1:5" x14ac:dyDescent="0.2">
      <c r="A61">
        <v>671</v>
      </c>
      <c r="B61" t="s">
        <v>86</v>
      </c>
      <c r="C61" s="97">
        <v>2774.0933333333337</v>
      </c>
      <c r="D61" s="97">
        <v>2000</v>
      </c>
      <c r="E61" s="160">
        <v>2000</v>
      </c>
    </row>
    <row r="62" spans="1:5" x14ac:dyDescent="0.2">
      <c r="A62">
        <v>672</v>
      </c>
      <c r="B62" t="s">
        <v>87</v>
      </c>
      <c r="C62" s="97">
        <v>7754.46</v>
      </c>
      <c r="D62" s="97">
        <v>7500</v>
      </c>
      <c r="E62" s="160">
        <v>10000</v>
      </c>
    </row>
    <row r="63" spans="1:5" x14ac:dyDescent="0.2">
      <c r="A63">
        <v>674</v>
      </c>
      <c r="B63" t="s">
        <v>88</v>
      </c>
      <c r="C63" s="97">
        <v>1167.1200000000001</v>
      </c>
      <c r="D63" s="97">
        <v>1200</v>
      </c>
      <c r="E63" s="160">
        <v>1200</v>
      </c>
    </row>
    <row r="64" spans="1:5" x14ac:dyDescent="0.2">
      <c r="A64">
        <v>675</v>
      </c>
      <c r="B64" t="s">
        <v>89</v>
      </c>
      <c r="C64" s="97">
        <v>1180</v>
      </c>
      <c r="D64" s="97">
        <v>2000</v>
      </c>
      <c r="E64" s="160">
        <v>2000</v>
      </c>
    </row>
    <row r="65" spans="1:5" x14ac:dyDescent="0.2">
      <c r="A65">
        <v>680</v>
      </c>
      <c r="B65" t="s">
        <v>90</v>
      </c>
      <c r="C65" s="97">
        <v>9400</v>
      </c>
      <c r="D65" s="97">
        <v>11000</v>
      </c>
      <c r="E65" s="160">
        <v>10000</v>
      </c>
    </row>
    <row r="66" spans="1:5" x14ac:dyDescent="0.2">
      <c r="A66">
        <v>683</v>
      </c>
      <c r="B66" t="s">
        <v>91</v>
      </c>
      <c r="C66" s="97">
        <v>4000</v>
      </c>
      <c r="D66" s="97">
        <v>3100</v>
      </c>
      <c r="E66" s="160">
        <v>4000</v>
      </c>
    </row>
    <row r="67" spans="1:5" x14ac:dyDescent="0.2">
      <c r="A67">
        <v>690</v>
      </c>
      <c r="B67" t="s">
        <v>92</v>
      </c>
      <c r="C67" s="97">
        <v>7695.3066666666664</v>
      </c>
      <c r="D67" s="97">
        <v>8819.5206933000009</v>
      </c>
      <c r="E67" s="144">
        <v>9123.3135000000002</v>
      </c>
    </row>
    <row r="68" spans="1:5" x14ac:dyDescent="0.2">
      <c r="B68" t="s">
        <v>93</v>
      </c>
      <c r="C68" s="97">
        <v>42000.633333333324</v>
      </c>
      <c r="D68" s="97">
        <v>44619.520693300001</v>
      </c>
      <c r="E68" s="144">
        <v>47323.313500000004</v>
      </c>
    </row>
    <row r="69" spans="1:5" x14ac:dyDescent="0.2">
      <c r="C69" s="97"/>
      <c r="D69" s="97"/>
      <c r="E69" s="161"/>
    </row>
    <row r="70" spans="1:5" x14ac:dyDescent="0.2">
      <c r="B70" t="s">
        <v>94</v>
      </c>
      <c r="C70" s="97"/>
      <c r="D70" s="97"/>
      <c r="E70" s="161"/>
    </row>
    <row r="71" spans="1:5" x14ac:dyDescent="0.2">
      <c r="A71">
        <v>625</v>
      </c>
      <c r="B71" t="s">
        <v>95</v>
      </c>
      <c r="C71" s="97">
        <v>0</v>
      </c>
      <c r="D71" s="97">
        <v>0</v>
      </c>
      <c r="E71" s="161">
        <v>0</v>
      </c>
    </row>
    <row r="72" spans="1:5" x14ac:dyDescent="0.2">
      <c r="A72">
        <v>622</v>
      </c>
      <c r="B72" t="s">
        <v>56</v>
      </c>
      <c r="C72" s="97">
        <v>0</v>
      </c>
      <c r="D72" s="97">
        <v>0</v>
      </c>
      <c r="E72" s="161">
        <v>0</v>
      </c>
    </row>
    <row r="73" spans="1:5" x14ac:dyDescent="0.2">
      <c r="A73">
        <v>623</v>
      </c>
      <c r="B73" t="s">
        <v>170</v>
      </c>
      <c r="C73" s="97">
        <v>17246.580000000002</v>
      </c>
      <c r="D73" s="97">
        <v>17246.580000000002</v>
      </c>
      <c r="E73" s="161">
        <v>17246.580000000002</v>
      </c>
    </row>
    <row r="74" spans="1:5" x14ac:dyDescent="0.2">
      <c r="A74">
        <v>624</v>
      </c>
      <c r="B74" t="s">
        <v>171</v>
      </c>
      <c r="C74" s="97">
        <v>9978.6299999999992</v>
      </c>
      <c r="D74" s="97">
        <v>9978.6299999999992</v>
      </c>
      <c r="E74" s="163">
        <v>9978.6299999999992</v>
      </c>
    </row>
    <row r="75" spans="1:5" x14ac:dyDescent="0.2">
      <c r="B75" t="s">
        <v>96</v>
      </c>
      <c r="C75" s="97">
        <v>27225.21</v>
      </c>
      <c r="D75" s="97">
        <v>27225.21</v>
      </c>
      <c r="E75" s="161">
        <v>27225.21</v>
      </c>
    </row>
    <row r="76" spans="1:5" x14ac:dyDescent="0.2">
      <c r="B76" t="s">
        <v>109</v>
      </c>
      <c r="C76" s="97"/>
      <c r="D76" s="97"/>
      <c r="E76" s="161"/>
    </row>
    <row r="77" spans="1:5" x14ac:dyDescent="0.2">
      <c r="B77" t="s">
        <v>97</v>
      </c>
      <c r="C77" s="97"/>
      <c r="D77" s="97"/>
      <c r="E77" s="161"/>
    </row>
    <row r="78" spans="1:5" x14ac:dyDescent="0.2">
      <c r="A78">
        <v>745</v>
      </c>
      <c r="B78" t="s">
        <v>98</v>
      </c>
      <c r="C78" s="97">
        <v>1500</v>
      </c>
      <c r="D78" s="97">
        <v>0</v>
      </c>
      <c r="E78" s="161">
        <v>0</v>
      </c>
    </row>
    <row r="79" spans="1:5" x14ac:dyDescent="0.2">
      <c r="A79">
        <v>746</v>
      </c>
      <c r="B79" t="s">
        <v>101</v>
      </c>
      <c r="C79" s="97">
        <v>0</v>
      </c>
      <c r="D79" s="97">
        <v>2000</v>
      </c>
      <c r="E79" s="161">
        <v>1000</v>
      </c>
    </row>
    <row r="80" spans="1:5" x14ac:dyDescent="0.2">
      <c r="B80" t="s">
        <v>185</v>
      </c>
      <c r="C80" s="97"/>
      <c r="D80" s="97">
        <v>30000</v>
      </c>
      <c r="E80" s="161">
        <v>20000</v>
      </c>
    </row>
    <row r="81" spans="1:5" x14ac:dyDescent="0.2">
      <c r="C81" s="97">
        <v>0</v>
      </c>
      <c r="D81" s="97">
        <v>0</v>
      </c>
      <c r="E81" s="144">
        <v>0</v>
      </c>
    </row>
    <row r="82" spans="1:5" x14ac:dyDescent="0.2">
      <c r="B82" t="s">
        <v>99</v>
      </c>
      <c r="C82" s="97">
        <v>1500</v>
      </c>
      <c r="D82" s="97">
        <v>32000</v>
      </c>
      <c r="E82" s="161">
        <v>21000</v>
      </c>
    </row>
    <row r="83" spans="1:5" x14ac:dyDescent="0.2">
      <c r="C83" s="97"/>
      <c r="D83" s="97"/>
      <c r="E83" s="161"/>
    </row>
    <row r="84" spans="1:5" x14ac:dyDescent="0.2">
      <c r="A84">
        <v>754</v>
      </c>
      <c r="B84" t="s">
        <v>167</v>
      </c>
      <c r="C84" s="97"/>
      <c r="D84" s="97">
        <v>0</v>
      </c>
      <c r="E84" s="161">
        <v>0</v>
      </c>
    </row>
    <row r="85" spans="1:5" x14ac:dyDescent="0.2">
      <c r="A85">
        <v>775</v>
      </c>
      <c r="B85" t="s">
        <v>112</v>
      </c>
      <c r="C85" s="97"/>
      <c r="D85" s="97">
        <v>0</v>
      </c>
      <c r="E85" s="161">
        <v>0</v>
      </c>
    </row>
    <row r="86" spans="1:5" x14ac:dyDescent="0.2">
      <c r="A86">
        <v>890</v>
      </c>
      <c r="B86" t="s">
        <v>60</v>
      </c>
      <c r="C86" s="97">
        <v>17.5</v>
      </c>
      <c r="D86" s="97">
        <v>0</v>
      </c>
      <c r="E86" s="161">
        <v>0</v>
      </c>
    </row>
    <row r="87" spans="1:5" x14ac:dyDescent="0.2">
      <c r="B87" t="s">
        <v>113</v>
      </c>
      <c r="C87" s="97">
        <v>192.5</v>
      </c>
      <c r="D87" s="97">
        <v>0</v>
      </c>
      <c r="E87" s="161">
        <v>0</v>
      </c>
    </row>
    <row r="88" spans="1:5" x14ac:dyDescent="0.2">
      <c r="C88" s="97"/>
      <c r="D88" s="97"/>
      <c r="E88" s="161"/>
    </row>
    <row r="89" spans="1:5" x14ac:dyDescent="0.2">
      <c r="B89" t="s">
        <v>100</v>
      </c>
      <c r="C89" s="97">
        <v>734811.32333333325</v>
      </c>
      <c r="D89" s="97">
        <v>752640.14713850012</v>
      </c>
      <c r="E89" s="161">
        <v>916261.86549999984</v>
      </c>
    </row>
    <row r="90" spans="1:5" x14ac:dyDescent="0.2">
      <c r="E90" s="4"/>
    </row>
    <row r="91" spans="1:5" x14ac:dyDescent="0.2">
      <c r="E91" s="4"/>
    </row>
    <row r="92" spans="1:5" x14ac:dyDescent="0.2">
      <c r="E92" s="4"/>
    </row>
    <row r="93" spans="1:5" x14ac:dyDescent="0.2">
      <c r="E93" s="4"/>
    </row>
    <row r="94" spans="1:5" x14ac:dyDescent="0.2">
      <c r="E94" s="4"/>
    </row>
    <row r="95" spans="1:5" x14ac:dyDescent="0.2">
      <c r="E95" s="4"/>
    </row>
    <row r="96" spans="1:5" x14ac:dyDescent="0.2">
      <c r="E96" s="4"/>
    </row>
    <row r="97" spans="5:5" x14ac:dyDescent="0.2">
      <c r="E97" s="4"/>
    </row>
  </sheetData>
  <printOptions gridLines="1"/>
  <pageMargins left="0.7" right="0.7" top="0.75" bottom="0.75" header="0.3" footer="0.3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Revenues</vt:lpstr>
      <vt:lpstr>Expenditures</vt:lpstr>
      <vt:lpstr>Budget Summary</vt:lpstr>
      <vt:lpstr>Projects &amp; Equipment</vt:lpstr>
      <vt:lpstr>Public Version Revenues</vt:lpstr>
      <vt:lpstr>Public Version Expenditures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Mary Ball</dc:creator>
  <cp:lastModifiedBy>Clerk</cp:lastModifiedBy>
  <cp:lastPrinted>2016-11-11T01:51:15Z</cp:lastPrinted>
  <dcterms:created xsi:type="dcterms:W3CDTF">2009-10-29T11:53:57Z</dcterms:created>
  <dcterms:modified xsi:type="dcterms:W3CDTF">2016-11-17T14:14:37Z</dcterms:modified>
</cp:coreProperties>
</file>